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DARBUOTOJAI\GM\Kt\MISC\IB\"/>
    </mc:Choice>
  </mc:AlternateContent>
  <xr:revisionPtr revIDLastSave="0" documentId="13_ncr:1000001_{AA6F4E90-9DB0-C043-BB63-B0B1A89723D2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Skaičiuoklė" sheetId="1" r:id="rId1"/>
    <sheet name="Piešinuk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" l="1"/>
  <c r="S12" i="1"/>
  <c r="R12" i="1"/>
  <c r="S13" i="1"/>
  <c r="R13" i="1"/>
  <c r="G21" i="2"/>
  <c r="G20" i="2"/>
  <c r="P1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T11" i="1"/>
  <c r="Q12" i="1"/>
  <c r="D40" i="1"/>
  <c r="D11" i="1"/>
  <c r="D12" i="1"/>
  <c r="D13" i="1"/>
  <c r="D14" i="1"/>
  <c r="D15" i="1"/>
  <c r="P12" i="1"/>
  <c r="T12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7" i="1"/>
  <c r="E11" i="1"/>
  <c r="Q13" i="1"/>
  <c r="G11" i="1"/>
  <c r="H12" i="1"/>
  <c r="K5" i="1"/>
  <c r="F12" i="1"/>
  <c r="I11" i="1"/>
  <c r="E12" i="1"/>
  <c r="P13" i="1"/>
  <c r="G12" i="1"/>
  <c r="H13" i="1"/>
  <c r="V12" i="1"/>
  <c r="U12" i="1"/>
  <c r="I12" i="1"/>
  <c r="Q14" i="1"/>
  <c r="P14" i="1"/>
  <c r="Q15" i="1"/>
  <c r="P15" i="1"/>
  <c r="Q16" i="1"/>
  <c r="P16" i="1"/>
  <c r="Q17" i="1"/>
  <c r="P17" i="1"/>
  <c r="Q18" i="1"/>
  <c r="P18" i="1"/>
  <c r="Q19" i="1"/>
  <c r="P19" i="1"/>
  <c r="Q20" i="1"/>
  <c r="P20" i="1"/>
  <c r="Q21" i="1"/>
  <c r="P21" i="1"/>
  <c r="Q22" i="1"/>
  <c r="P22" i="1"/>
  <c r="Q23" i="1"/>
  <c r="P23" i="1"/>
  <c r="Q24" i="1"/>
  <c r="P24" i="1"/>
  <c r="Q25" i="1"/>
  <c r="P25" i="1"/>
  <c r="Q26" i="1"/>
  <c r="P26" i="1"/>
  <c r="Q27" i="1"/>
  <c r="P27" i="1"/>
  <c r="Q28" i="1"/>
  <c r="P28" i="1"/>
  <c r="Q29" i="1"/>
  <c r="P29" i="1"/>
  <c r="Q30" i="1"/>
  <c r="P30" i="1"/>
  <c r="Q31" i="1"/>
  <c r="P31" i="1"/>
  <c r="Q32" i="1"/>
  <c r="P32" i="1"/>
  <c r="Q33" i="1"/>
  <c r="P33" i="1"/>
  <c r="Q34" i="1"/>
  <c r="P34" i="1"/>
  <c r="Q35" i="1"/>
  <c r="P35" i="1"/>
  <c r="Q36" i="1"/>
  <c r="P36" i="1"/>
  <c r="Q37" i="1"/>
  <c r="P37" i="1"/>
  <c r="Q38" i="1"/>
  <c r="P38" i="1"/>
  <c r="Q39" i="1"/>
  <c r="P39" i="1"/>
  <c r="J12" i="1"/>
  <c r="F13" i="1"/>
  <c r="E13" i="1"/>
  <c r="K12" i="1"/>
  <c r="Q40" i="1"/>
  <c r="P40" i="1"/>
  <c r="F14" i="1"/>
  <c r="G13" i="1"/>
  <c r="H14" i="1"/>
  <c r="Q41" i="1"/>
  <c r="P41" i="1"/>
  <c r="I13" i="1"/>
  <c r="E14" i="1"/>
  <c r="J13" i="1"/>
  <c r="K13" i="1"/>
  <c r="G14" i="1"/>
  <c r="F15" i="1"/>
  <c r="I14" i="1"/>
  <c r="K14" i="1"/>
  <c r="H15" i="1"/>
  <c r="J14" i="1"/>
  <c r="G15" i="1"/>
  <c r="H16" i="1"/>
  <c r="E15" i="1"/>
  <c r="F16" i="1"/>
  <c r="G16" i="1"/>
  <c r="H17" i="1"/>
  <c r="I15" i="1"/>
  <c r="K15" i="1"/>
  <c r="J15" i="1"/>
  <c r="E16" i="1"/>
  <c r="F17" i="1"/>
  <c r="G17" i="1"/>
  <c r="H18" i="1"/>
  <c r="K16" i="1"/>
  <c r="E17" i="1"/>
  <c r="K17" i="1"/>
  <c r="I16" i="1"/>
  <c r="J16" i="1"/>
  <c r="J17" i="1"/>
  <c r="I17" i="1"/>
  <c r="F18" i="1"/>
  <c r="G18" i="1"/>
  <c r="H19" i="1"/>
  <c r="E18" i="1"/>
  <c r="J18" i="1"/>
  <c r="F19" i="1"/>
  <c r="G19" i="1"/>
  <c r="H20" i="1"/>
  <c r="I18" i="1"/>
  <c r="K18" i="1"/>
  <c r="E19" i="1"/>
  <c r="J19" i="1"/>
  <c r="K19" i="1"/>
  <c r="F20" i="1"/>
  <c r="G20" i="1"/>
  <c r="H21" i="1"/>
  <c r="I19" i="1"/>
  <c r="E20" i="1"/>
  <c r="I20" i="1"/>
  <c r="J20" i="1"/>
  <c r="F21" i="1"/>
  <c r="G21" i="1"/>
  <c r="H22" i="1"/>
  <c r="K20" i="1"/>
  <c r="E21" i="1"/>
  <c r="I21" i="1"/>
  <c r="F22" i="1"/>
  <c r="G22" i="1"/>
  <c r="H23" i="1"/>
  <c r="K21" i="1"/>
  <c r="J21" i="1"/>
  <c r="E22" i="1"/>
  <c r="K22" i="1"/>
  <c r="J22" i="1"/>
  <c r="I22" i="1"/>
  <c r="F23" i="1"/>
  <c r="E23" i="1"/>
  <c r="F24" i="1"/>
  <c r="G23" i="1"/>
  <c r="H24" i="1"/>
  <c r="G24" i="1"/>
  <c r="H25" i="1"/>
  <c r="J23" i="1"/>
  <c r="E24" i="1"/>
  <c r="F25" i="1"/>
  <c r="I23" i="1"/>
  <c r="K23" i="1"/>
  <c r="G25" i="1"/>
  <c r="H26" i="1"/>
  <c r="I24" i="1"/>
  <c r="E25" i="1"/>
  <c r="F26" i="1"/>
  <c r="K24" i="1"/>
  <c r="J24" i="1"/>
  <c r="G26" i="1"/>
  <c r="H27" i="1"/>
  <c r="K25" i="1"/>
  <c r="J25" i="1"/>
  <c r="E26" i="1"/>
  <c r="F27" i="1"/>
  <c r="I25" i="1"/>
  <c r="J26" i="1"/>
  <c r="K26" i="1"/>
  <c r="I26" i="1"/>
  <c r="G27" i="1"/>
  <c r="H28" i="1"/>
  <c r="E27" i="1"/>
  <c r="I27" i="1"/>
  <c r="J27" i="1"/>
  <c r="F28" i="1"/>
  <c r="G28" i="1"/>
  <c r="H29" i="1"/>
  <c r="K27" i="1"/>
  <c r="E28" i="1"/>
  <c r="I28" i="1"/>
  <c r="J28" i="1"/>
  <c r="K28" i="1"/>
  <c r="F29" i="1"/>
  <c r="G29" i="1"/>
  <c r="H30" i="1"/>
  <c r="E29" i="1"/>
  <c r="J29" i="1"/>
  <c r="K29" i="1"/>
  <c r="I29" i="1"/>
  <c r="F30" i="1"/>
  <c r="E30" i="1"/>
  <c r="F31" i="1"/>
  <c r="G30" i="1"/>
  <c r="K30" i="1"/>
  <c r="H31" i="1"/>
  <c r="G31" i="1"/>
  <c r="H32" i="1"/>
  <c r="J30" i="1"/>
  <c r="I30" i="1"/>
  <c r="E31" i="1"/>
  <c r="K31" i="1"/>
  <c r="I31" i="1"/>
  <c r="J31" i="1"/>
  <c r="F32" i="1"/>
  <c r="G32" i="1"/>
  <c r="H33" i="1"/>
  <c r="S14" i="1"/>
  <c r="T13" i="1"/>
  <c r="V13" i="1"/>
  <c r="U13" i="1"/>
  <c r="R14" i="1"/>
  <c r="E32" i="1"/>
  <c r="K32" i="1"/>
  <c r="V14" i="1"/>
  <c r="U14" i="1"/>
  <c r="S15" i="1"/>
  <c r="T14" i="1"/>
  <c r="I32" i="1"/>
  <c r="J32" i="1"/>
  <c r="F33" i="1"/>
  <c r="G33" i="1"/>
  <c r="H34" i="1"/>
  <c r="R15" i="1"/>
  <c r="E33" i="1"/>
  <c r="K33" i="1"/>
  <c r="S16" i="1"/>
  <c r="V15" i="1"/>
  <c r="U15" i="1"/>
  <c r="T15" i="1"/>
  <c r="J33" i="1"/>
  <c r="F34" i="1"/>
  <c r="G34" i="1"/>
  <c r="H35" i="1"/>
  <c r="I33" i="1"/>
  <c r="E34" i="1"/>
  <c r="F35" i="1"/>
  <c r="R16" i="1"/>
  <c r="E35" i="1"/>
  <c r="G35" i="1"/>
  <c r="H36" i="1"/>
  <c r="I34" i="1"/>
  <c r="K34" i="1"/>
  <c r="J34" i="1"/>
  <c r="U16" i="1"/>
  <c r="S17" i="1"/>
  <c r="V16" i="1"/>
  <c r="T16" i="1"/>
  <c r="J35" i="1"/>
  <c r="F36" i="1"/>
  <c r="E36" i="1"/>
  <c r="F37" i="1"/>
  <c r="I35" i="1"/>
  <c r="K35" i="1"/>
  <c r="R17" i="1"/>
  <c r="G36" i="1"/>
  <c r="H37" i="1"/>
  <c r="V17" i="1"/>
  <c r="U17" i="1"/>
  <c r="S18" i="1"/>
  <c r="T17" i="1"/>
  <c r="I36" i="1"/>
  <c r="K36" i="1"/>
  <c r="G37" i="1"/>
  <c r="H38" i="1"/>
  <c r="E37" i="1"/>
  <c r="F38" i="1"/>
  <c r="J36" i="1"/>
  <c r="R18" i="1"/>
  <c r="I37" i="1"/>
  <c r="G38" i="1"/>
  <c r="H39" i="1"/>
  <c r="K37" i="1"/>
  <c r="E38" i="1"/>
  <c r="F39" i="1"/>
  <c r="J37" i="1"/>
  <c r="U18" i="1"/>
  <c r="S19" i="1"/>
  <c r="V18" i="1"/>
  <c r="T18" i="1"/>
  <c r="K38" i="1"/>
  <c r="J38" i="1"/>
  <c r="E39" i="1"/>
  <c r="I38" i="1"/>
  <c r="G39" i="1"/>
  <c r="H40" i="1"/>
  <c r="R19" i="1"/>
  <c r="J39" i="1"/>
  <c r="I39" i="1"/>
  <c r="F40" i="1"/>
  <c r="K39" i="1"/>
  <c r="G40" i="1"/>
  <c r="H41" i="1"/>
  <c r="E40" i="1"/>
  <c r="V19" i="1"/>
  <c r="U19" i="1"/>
  <c r="S20" i="1"/>
  <c r="T19" i="1"/>
  <c r="F41" i="1"/>
  <c r="J40" i="1"/>
  <c r="I40" i="1"/>
  <c r="K40" i="1"/>
  <c r="R20" i="1"/>
  <c r="G41" i="1"/>
  <c r="E41" i="1"/>
  <c r="U20" i="1"/>
  <c r="S21" i="1"/>
  <c r="V20" i="1"/>
  <c r="T20" i="1"/>
  <c r="K41" i="1"/>
  <c r="I41" i="1"/>
  <c r="J41" i="1"/>
  <c r="F42" i="1"/>
  <c r="K4" i="1"/>
  <c r="L4" i="1"/>
  <c r="R21" i="1"/>
  <c r="K3" i="1"/>
  <c r="K2" i="1"/>
  <c r="L3" i="1"/>
  <c r="V21" i="1"/>
  <c r="U21" i="1"/>
  <c r="S22" i="1"/>
  <c r="T21" i="1"/>
  <c r="K7" i="1"/>
  <c r="R22" i="1"/>
  <c r="V22" i="1"/>
  <c r="S23" i="1"/>
  <c r="U22" i="1"/>
  <c r="T22" i="1"/>
  <c r="R23" i="1"/>
  <c r="V23" i="1"/>
  <c r="S24" i="1"/>
  <c r="U23" i="1"/>
  <c r="T23" i="1"/>
  <c r="R24" i="1"/>
  <c r="U24" i="1"/>
  <c r="S25" i="1"/>
  <c r="V24" i="1"/>
  <c r="T24" i="1"/>
  <c r="R25" i="1"/>
  <c r="U25" i="1"/>
  <c r="S26" i="1"/>
  <c r="V25" i="1"/>
  <c r="T25" i="1"/>
  <c r="R26" i="1"/>
  <c r="V26" i="1"/>
  <c r="S27" i="1"/>
  <c r="U26" i="1"/>
  <c r="T26" i="1"/>
  <c r="R27" i="1"/>
  <c r="S28" i="1"/>
  <c r="V27" i="1"/>
  <c r="U27" i="1"/>
  <c r="T27" i="1"/>
  <c r="R28" i="1"/>
  <c r="V28" i="1"/>
  <c r="S29" i="1"/>
  <c r="U28" i="1"/>
  <c r="T28" i="1"/>
  <c r="R29" i="1"/>
  <c r="S30" i="1"/>
  <c r="U29" i="1"/>
  <c r="V29" i="1"/>
  <c r="T29" i="1"/>
  <c r="R30" i="1"/>
  <c r="T30" i="1"/>
  <c r="V30" i="1"/>
  <c r="U30" i="1"/>
  <c r="S31" i="1"/>
  <c r="R31" i="1"/>
  <c r="U31" i="1"/>
  <c r="S32" i="1"/>
  <c r="V31" i="1"/>
  <c r="T31" i="1"/>
  <c r="R32" i="1"/>
  <c r="V32" i="1"/>
  <c r="U32" i="1"/>
  <c r="S33" i="1"/>
  <c r="T32" i="1"/>
  <c r="R33" i="1"/>
  <c r="U33" i="1"/>
  <c r="V33" i="1"/>
  <c r="S34" i="1"/>
  <c r="T33" i="1"/>
  <c r="R34" i="1"/>
  <c r="V34" i="1"/>
  <c r="U34" i="1"/>
  <c r="S35" i="1"/>
  <c r="T34" i="1"/>
  <c r="R35" i="1"/>
  <c r="V35" i="1"/>
  <c r="U35" i="1"/>
  <c r="S36" i="1"/>
  <c r="T35" i="1"/>
  <c r="R36" i="1"/>
  <c r="V36" i="1"/>
  <c r="U36" i="1"/>
  <c r="S37" i="1"/>
  <c r="T36" i="1"/>
  <c r="R37" i="1"/>
  <c r="V37" i="1"/>
  <c r="U37" i="1"/>
  <c r="S38" i="1"/>
  <c r="T37" i="1"/>
  <c r="R38" i="1"/>
  <c r="V38" i="1"/>
  <c r="U38" i="1"/>
  <c r="S39" i="1"/>
  <c r="T38" i="1"/>
  <c r="R39" i="1"/>
  <c r="V39" i="1"/>
  <c r="U39" i="1"/>
  <c r="S40" i="1"/>
  <c r="T39" i="1"/>
  <c r="R40" i="1"/>
  <c r="V40" i="1"/>
  <c r="U40" i="1"/>
  <c r="S41" i="1"/>
  <c r="T40" i="1"/>
  <c r="R41" i="1"/>
  <c r="Q42" i="1"/>
  <c r="V4" i="1"/>
  <c r="W4" i="1"/>
  <c r="U41" i="1"/>
  <c r="V41" i="1"/>
  <c r="T41" i="1"/>
  <c r="V5" i="1"/>
  <c r="V2" i="1"/>
  <c r="W3" i="1"/>
  <c r="V3" i="1"/>
  <c r="V7" i="1"/>
</calcChain>
</file>

<file path=xl/sharedStrings.xml><?xml version="1.0" encoding="utf-8"?>
<sst xmlns="http://schemas.openxmlformats.org/spreadsheetml/2006/main" count="47" uniqueCount="30">
  <si>
    <t>Cash</t>
  </si>
  <si>
    <t>Metai</t>
  </si>
  <si>
    <t>Viso:</t>
  </si>
  <si>
    <t>Cash dalis:</t>
  </si>
  <si>
    <t>Akcijų dalis:</t>
  </si>
  <si>
    <t>Cash palūkanos</t>
  </si>
  <si>
    <t>Cash palūkanos:</t>
  </si>
  <si>
    <t>Pradinė suma eurais:</t>
  </si>
  <si>
    <t>Akcijų dividendai:</t>
  </si>
  <si>
    <t>Dividendai</t>
  </si>
  <si>
    <t>Akcijų augimas</t>
  </si>
  <si>
    <t>Viso pelnas</t>
  </si>
  <si>
    <t>Geometrinis Vidurkis:</t>
  </si>
  <si>
    <t>Portfelio kintamumas:</t>
  </si>
  <si>
    <t>Kintamumas:</t>
  </si>
  <si>
    <t>Aritmetinis Vidurkis:</t>
  </si>
  <si>
    <t>Sharpe:</t>
  </si>
  <si>
    <t>Pokytis per metus</t>
  </si>
  <si>
    <t>Akcijų vertė</t>
  </si>
  <si>
    <t>Logaritminė grąža:</t>
  </si>
  <si>
    <t>Be rebalansavimo</t>
  </si>
  <si>
    <t>Portfelio vertė</t>
  </si>
  <si>
    <t>Cash dalis</t>
  </si>
  <si>
    <t>Akcijų dalis</t>
  </si>
  <si>
    <t xml:space="preserve">Akcijų dalis = </t>
  </si>
  <si>
    <t>Cash dalis =</t>
  </si>
  <si>
    <t>(4-1,6)/10,89</t>
  </si>
  <si>
    <t>(1,6-(-6,89))/10,89</t>
  </si>
  <si>
    <t>=</t>
  </si>
  <si>
    <t>Grąža procentais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</si>
</sst>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0\ _€_-;\-* #,##0.00\ _€_-;_-* &quot;-&quot;??\ _€_-;_-@_-"/>
    <numFmt numFmtId="166" formatCode="0.0000%"/>
    <numFmt numFmtId="167" formatCode="0.000000%"/>
    <numFmt numFmtId="168" formatCode="0.00000000%"/>
    <numFmt numFmtId="169" formatCode="_-* #,##0.00000_-;\-* #,##0.00000_-;_-* &quot;-&quot;??_-;_-@_-"/>
    <numFmt numFmtId="170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61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1"/>
      <color rgb="FF3F3F3F"/>
      <name val="Calibri"/>
      <family val="2"/>
      <charset val="186"/>
      <scheme val="minor"/>
    </font>
    <font>
      <sz val="10"/>
      <color rgb="FF717171"/>
      <name val="Times New Roman"/>
      <family val="1"/>
      <charset val="186"/>
    </font>
    <font>
      <sz val="11"/>
      <color rgb="FF9C0006"/>
      <name val="Calibri"/>
      <family val="2"/>
      <charset val="186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9" fontId="4" fillId="0" borderId="0" applyFont="0" applyFill="0" applyBorder="0" applyAlignment="0" applyProtection="0"/>
    <xf numFmtId="0" fontId="8" fillId="3" borderId="1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1" fillId="6" borderId="0" applyNumberFormat="0" applyBorder="0" applyAlignment="0" applyProtection="0"/>
  </cellStyleXfs>
  <cellXfs count="99">
    <xf numFmtId="0" fontId="0" fillId="0" borderId="0" xfId="0"/>
    <xf numFmtId="164" fontId="0" fillId="0" borderId="0" xfId="1" applyFont="1"/>
    <xf numFmtId="9" fontId="6" fillId="0" borderId="0" xfId="0" applyNumberFormat="1" applyFont="1" applyAlignment="1">
      <alignment horizontal="right"/>
    </xf>
    <xf numFmtId="164" fontId="0" fillId="0" borderId="8" xfId="1" applyFont="1" applyBorder="1"/>
    <xf numFmtId="165" fontId="0" fillId="0" borderId="8" xfId="0" applyNumberFormat="1" applyBorder="1"/>
    <xf numFmtId="0" fontId="0" fillId="0" borderId="3" xfId="0" applyBorder="1"/>
    <xf numFmtId="0" fontId="6" fillId="0" borderId="0" xfId="0" applyFont="1" applyBorder="1" applyAlignment="1">
      <alignment horizontal="right"/>
    </xf>
    <xf numFmtId="9" fontId="0" fillId="0" borderId="0" xfId="0" applyNumberFormat="1"/>
    <xf numFmtId="168" fontId="0" fillId="0" borderId="0" xfId="0" applyNumberFormat="1"/>
    <xf numFmtId="167" fontId="0" fillId="0" borderId="0" xfId="3" applyNumberFormat="1" applyFont="1"/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6" fontId="3" fillId="4" borderId="4" xfId="5" applyNumberFormat="1" applyBorder="1"/>
    <xf numFmtId="9" fontId="0" fillId="0" borderId="8" xfId="1" applyNumberFormat="1" applyFont="1" applyBorder="1"/>
    <xf numFmtId="164" fontId="0" fillId="0" borderId="0" xfId="1" applyFont="1" applyBorder="1"/>
    <xf numFmtId="165" fontId="0" fillId="0" borderId="0" xfId="0" applyNumberFormat="1" applyBorder="1"/>
    <xf numFmtId="9" fontId="0" fillId="0" borderId="0" xfId="1" applyNumberFormat="1" applyFont="1" applyBorder="1"/>
    <xf numFmtId="165" fontId="0" fillId="0" borderId="0" xfId="0" applyNumberFormat="1" applyBorder="1" applyAlignment="1">
      <alignment horizontal="right"/>
    </xf>
    <xf numFmtId="0" fontId="0" fillId="0" borderId="2" xfId="0" applyBorder="1"/>
    <xf numFmtId="9" fontId="0" fillId="0" borderId="9" xfId="1" applyNumberFormat="1" applyFont="1" applyBorder="1"/>
    <xf numFmtId="164" fontId="0" fillId="0" borderId="9" xfId="1" applyFont="1" applyBorder="1"/>
    <xf numFmtId="165" fontId="0" fillId="0" borderId="9" xfId="0" applyNumberFormat="1" applyBorder="1"/>
    <xf numFmtId="0" fontId="0" fillId="0" borderId="9" xfId="0" applyBorder="1"/>
    <xf numFmtId="0" fontId="0" fillId="0" borderId="4" xfId="0" applyBorder="1"/>
    <xf numFmtId="169" fontId="0" fillId="0" borderId="5" xfId="1" applyNumberFormat="1" applyFont="1" applyBorder="1"/>
    <xf numFmtId="0" fontId="0" fillId="0" borderId="6" xfId="0" applyBorder="1"/>
    <xf numFmtId="169" fontId="0" fillId="0" borderId="7" xfId="1" applyNumberFormat="1" applyFont="1" applyBorder="1"/>
    <xf numFmtId="9" fontId="6" fillId="0" borderId="12" xfId="0" applyNumberFormat="1" applyFont="1" applyBorder="1" applyAlignment="1">
      <alignment horizontal="right"/>
    </xf>
    <xf numFmtId="164" fontId="7" fillId="2" borderId="11" xfId="2" applyNumberFormat="1" applyFont="1" applyBorder="1" applyAlignment="1">
      <alignment horizontal="right"/>
    </xf>
    <xf numFmtId="0" fontId="3" fillId="5" borderId="10" xfId="6" applyBorder="1" applyAlignment="1">
      <alignment horizontal="right"/>
    </xf>
    <xf numFmtId="0" fontId="3" fillId="5" borderId="12" xfId="6" applyBorder="1" applyAlignment="1">
      <alignment horizontal="right"/>
    </xf>
    <xf numFmtId="0" fontId="3" fillId="5" borderId="11" xfId="6" applyBorder="1" applyAlignment="1">
      <alignment horizontal="right"/>
    </xf>
    <xf numFmtId="0" fontId="2" fillId="5" borderId="12" xfId="6" applyFont="1" applyBorder="1" applyAlignment="1">
      <alignment horizontal="right"/>
    </xf>
    <xf numFmtId="0" fontId="10" fillId="0" borderId="0" xfId="0" applyFont="1"/>
    <xf numFmtId="166" fontId="0" fillId="0" borderId="0" xfId="0" applyNumberFormat="1"/>
    <xf numFmtId="10" fontId="0" fillId="0" borderId="0" xfId="3" applyNumberFormat="1" applyFont="1"/>
    <xf numFmtId="10" fontId="0" fillId="0" borderId="0" xfId="0" applyNumberFormat="1"/>
    <xf numFmtId="170" fontId="0" fillId="0" borderId="0" xfId="0" applyNumberFormat="1"/>
    <xf numFmtId="170" fontId="0" fillId="0" borderId="0" xfId="3" applyNumberFormat="1" applyFont="1"/>
    <xf numFmtId="166" fontId="0" fillId="7" borderId="0" xfId="3" applyNumberFormat="1" applyFont="1" applyFill="1"/>
    <xf numFmtId="0" fontId="3" fillId="4" borderId="2" xfId="5" applyBorder="1"/>
    <xf numFmtId="9" fontId="3" fillId="4" borderId="9" xfId="5" applyNumberFormat="1" applyBorder="1"/>
    <xf numFmtId="164" fontId="3" fillId="4" borderId="9" xfId="5" applyNumberFormat="1" applyBorder="1"/>
    <xf numFmtId="165" fontId="3" fillId="4" borderId="9" xfId="5" applyNumberFormat="1" applyBorder="1"/>
    <xf numFmtId="0" fontId="3" fillId="4" borderId="3" xfId="5" applyBorder="1"/>
    <xf numFmtId="0" fontId="3" fillId="4" borderId="4" xfId="5" applyBorder="1"/>
    <xf numFmtId="9" fontId="3" fillId="4" borderId="0" xfId="5" applyNumberFormat="1" applyBorder="1"/>
    <xf numFmtId="164" fontId="3" fillId="4" borderId="0" xfId="5" applyNumberFormat="1" applyBorder="1"/>
    <xf numFmtId="165" fontId="3" fillId="4" borderId="0" xfId="5" applyNumberFormat="1" applyBorder="1" applyAlignment="1">
      <alignment horizontal="right"/>
    </xf>
    <xf numFmtId="169" fontId="3" fillId="4" borderId="5" xfId="5" applyNumberFormat="1" applyBorder="1"/>
    <xf numFmtId="0" fontId="3" fillId="4" borderId="6" xfId="5" applyBorder="1"/>
    <xf numFmtId="9" fontId="3" fillId="4" borderId="8" xfId="5" applyNumberFormat="1" applyBorder="1"/>
    <xf numFmtId="169" fontId="3" fillId="4" borderId="7" xfId="5" applyNumberFormat="1" applyBorder="1"/>
    <xf numFmtId="164" fontId="11" fillId="6" borderId="11" xfId="7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3" fillId="4" borderId="8" xfId="5" applyNumberFormat="1" applyBorder="1" applyAlignment="1">
      <alignment horizontal="right"/>
    </xf>
    <xf numFmtId="165" fontId="3" fillId="4" borderId="4" xfId="5" applyNumberFormat="1" applyBorder="1"/>
    <xf numFmtId="165" fontId="3" fillId="4" borderId="6" xfId="5" applyNumberFormat="1" applyBorder="1"/>
    <xf numFmtId="0" fontId="1" fillId="5" borderId="9" xfId="6" applyFont="1" applyBorder="1" applyAlignment="1">
      <alignment horizontal="right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3" fillId="4" borderId="13" xfId="5" applyNumberFormat="1" applyBorder="1"/>
    <xf numFmtId="165" fontId="3" fillId="4" borderId="14" xfId="5" applyNumberFormat="1" applyBorder="1"/>
    <xf numFmtId="165" fontId="3" fillId="4" borderId="15" xfId="5" applyNumberFormat="1" applyBorder="1"/>
    <xf numFmtId="166" fontId="0" fillId="0" borderId="0" xfId="3" applyNumberFormat="1" applyFont="1" applyFill="1"/>
    <xf numFmtId="10" fontId="3" fillId="4" borderId="4" xfId="5" applyNumberFormat="1" applyBorder="1"/>
    <xf numFmtId="166" fontId="0" fillId="0" borderId="0" xfId="1" applyNumberFormat="1" applyFont="1"/>
    <xf numFmtId="0" fontId="12" fillId="0" borderId="0" xfId="0" applyFont="1"/>
    <xf numFmtId="10" fontId="6" fillId="0" borderId="0" xfId="3" applyNumberFormat="1" applyFont="1"/>
    <xf numFmtId="170" fontId="6" fillId="0" borderId="0" xfId="3" applyNumberFormat="1" applyFont="1"/>
    <xf numFmtId="10" fontId="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8" xfId="0" applyBorder="1"/>
    <xf numFmtId="0" fontId="6" fillId="0" borderId="0" xfId="0" applyFont="1"/>
    <xf numFmtId="2" fontId="6" fillId="0" borderId="0" xfId="0" applyNumberFormat="1" applyFont="1"/>
    <xf numFmtId="9" fontId="3" fillId="5" borderId="10" xfId="6" applyNumberFormat="1" applyBorder="1" applyAlignment="1">
      <alignment horizontal="right"/>
    </xf>
    <xf numFmtId="9" fontId="3" fillId="5" borderId="11" xfId="6" applyNumberFormat="1" applyBorder="1" applyAlignment="1">
      <alignment horizontal="right"/>
    </xf>
    <xf numFmtId="0" fontId="6" fillId="8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7" fillId="2" borderId="2" xfId="2" applyFont="1" applyBorder="1" applyAlignment="1">
      <alignment horizontal="center"/>
    </xf>
    <xf numFmtId="0" fontId="7" fillId="2" borderId="9" xfId="2" applyFont="1" applyBorder="1" applyAlignment="1">
      <alignment horizontal="center"/>
    </xf>
    <xf numFmtId="0" fontId="7" fillId="2" borderId="3" xfId="2" applyFont="1" applyBorder="1" applyAlignment="1">
      <alignment horizontal="center"/>
    </xf>
    <xf numFmtId="9" fontId="7" fillId="2" borderId="4" xfId="2" applyNumberFormat="1" applyFont="1" applyBorder="1" applyAlignment="1">
      <alignment horizontal="center"/>
    </xf>
    <xf numFmtId="9" fontId="7" fillId="2" borderId="0" xfId="2" applyNumberFormat="1" applyFont="1" applyBorder="1" applyAlignment="1">
      <alignment horizontal="center"/>
    </xf>
    <xf numFmtId="9" fontId="7" fillId="2" borderId="5" xfId="2" applyNumberFormat="1" applyFont="1" applyBorder="1" applyAlignment="1">
      <alignment horizontal="center"/>
    </xf>
    <xf numFmtId="9" fontId="9" fillId="3" borderId="4" xfId="4" applyNumberFormat="1" applyFont="1" applyBorder="1" applyAlignment="1">
      <alignment horizontal="center"/>
    </xf>
    <xf numFmtId="9" fontId="9" fillId="3" borderId="0" xfId="4" applyNumberFormat="1" applyFont="1" applyBorder="1" applyAlignment="1">
      <alignment horizontal="center"/>
    </xf>
    <xf numFmtId="9" fontId="9" fillId="3" borderId="5" xfId="4" applyNumberFormat="1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10" fontId="7" fillId="2" borderId="6" xfId="2" applyNumberFormat="1" applyFont="1" applyBorder="1" applyAlignment="1">
      <alignment horizontal="center"/>
    </xf>
    <xf numFmtId="10" fontId="7" fillId="2" borderId="8" xfId="2" applyNumberFormat="1" applyFont="1" applyBorder="1" applyAlignment="1">
      <alignment horizontal="center"/>
    </xf>
    <xf numFmtId="10" fontId="7" fillId="2" borderId="7" xfId="2" applyNumberFormat="1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9" fontId="7" fillId="2" borderId="4" xfId="3" applyFont="1" applyFill="1" applyBorder="1" applyAlignment="1">
      <alignment horizontal="center"/>
    </xf>
    <xf numFmtId="9" fontId="7" fillId="2" borderId="0" xfId="3" applyFont="1" applyFill="1" applyBorder="1" applyAlignment="1">
      <alignment horizontal="center"/>
    </xf>
    <xf numFmtId="9" fontId="7" fillId="2" borderId="5" xfId="3" applyFont="1" applyFill="1" applyBorder="1" applyAlignment="1">
      <alignment horizontal="center"/>
    </xf>
    <xf numFmtId="0" fontId="0" fillId="0" borderId="8" xfId="0" applyBorder="1" applyAlignment="1">
      <alignment horizontal="left"/>
    </xf>
  </cellXfs>
  <cellStyles count="8">
    <cellStyle name="20% - Accent3" xfId="5" builtinId="38"/>
    <cellStyle name="60% - Accent3" xfId="6" builtinId="40"/>
    <cellStyle name="Bad" xfId="7" builtinId="27"/>
    <cellStyle name="Comma" xfId="1" builtinId="3"/>
    <cellStyle name="Good" xfId="2" builtinId="26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 /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800"/>
              <a:t>Portfelis</a:t>
            </a:r>
            <a:r>
              <a:rPr lang="lt-LT" sz="1800" baseline="0"/>
              <a:t> - rebalansuojant</a:t>
            </a:r>
            <a:endParaRPr lang="lt-LT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Skaičiuoklė!$C$10</c:f>
              <c:strCache>
                <c:ptCount val="1"/>
                <c:pt idx="0">
                  <c:v>Metai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Skaičiuoklė!$C$11:$C$41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F-449D-9F2D-F0310440C5F7}"/>
            </c:ext>
          </c:extLst>
        </c:ser>
        <c:ser>
          <c:idx val="1"/>
          <c:order val="1"/>
          <c:tx>
            <c:strRef>
              <c:f>Skaičiuoklė!$I$10</c:f>
              <c:strCache>
                <c:ptCount val="1"/>
                <c:pt idx="0">
                  <c:v>Portfelio vertė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Skaičiuoklė!$I$11:$I$41</c:f>
              <c:numCache>
                <c:formatCode>_-* #,##0.00\ _€_-;\-* #,##0.00\ _€_-;_-* "-"??\ _€_-;_-@_-</c:formatCode>
                <c:ptCount val="31"/>
                <c:pt idx="0">
                  <c:v>10000</c:v>
                </c:pt>
                <c:pt idx="1">
                  <c:v>10948.958719999999</c:v>
                </c:pt>
                <c:pt idx="2">
                  <c:v>10368.711048908797</c:v>
                </c:pt>
                <c:pt idx="3">
                  <c:v>11362.195178408601</c:v>
                </c:pt>
                <c:pt idx="4">
                  <c:v>10760.04775422366</c:v>
                </c:pt>
                <c:pt idx="5">
                  <c:v>11791.028039628201</c:v>
                </c:pt>
                <c:pt idx="6">
                  <c:v>11166.154320151314</c:v>
                </c:pt>
                <c:pt idx="7">
                  <c:v>12236.045944316447</c:v>
                </c:pt>
                <c:pt idx="8">
                  <c:v>11587.588191928964</c:v>
                </c:pt>
                <c:pt idx="9">
                  <c:v>12697.859749652842</c:v>
                </c:pt>
                <c:pt idx="10">
                  <c:v>12024.927853935662</c:v>
                </c:pt>
                <c:pt idx="11">
                  <c:v>13177.103367836444</c:v>
                </c:pt>
                <c:pt idx="12">
                  <c:v>12478.773623753244</c:v>
                </c:pt>
                <c:pt idx="13">
                  <c:v>13674.434636230231</c:v>
                </c:pt>
                <c:pt idx="14">
                  <c:v>12949.748476196793</c:v>
                </c:pt>
                <c:pt idx="15">
                  <c:v>14190.53622034651</c:v>
                </c:pt>
                <c:pt idx="16">
                  <c:v>13438.498898445694</c:v>
                </c:pt>
                <c:pt idx="17">
                  <c:v>14726.116550912868</c:v>
                </c:pt>
                <c:pt idx="18">
                  <c:v>13945.695777449146</c:v>
                </c:pt>
                <c:pt idx="19">
                  <c:v>15281.910796304961</c:v>
                </c:pt>
                <c:pt idx="20">
                  <c:v>14472.035320824183</c:v>
                </c:pt>
                <c:pt idx="21">
                  <c:v>15858.68187168091</c:v>
                </c:pt>
                <c:pt idx="22">
                  <c:v>15018.240012510298</c:v>
                </c:pt>
                <c:pt idx="23">
                  <c:v>16457.22148620255</c:v>
                </c:pt>
                <c:pt idx="24">
                  <c:v>15585.059604492481</c:v>
                </c:pt>
                <c:pt idx="25">
                  <c:v>17078.351229780972</c:v>
                </c:pt>
                <c:pt idx="26">
                  <c:v>16173.27214595391</c:v>
                </c:pt>
                <c:pt idx="27">
                  <c:v>17722.923700838102</c:v>
                </c:pt>
                <c:pt idx="28">
                  <c:v>16783.685051271041</c:v>
                </c:pt>
                <c:pt idx="29">
                  <c:v>18391.823676632357</c:v>
                </c:pt>
                <c:pt idx="30">
                  <c:v>17417.136208317021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F-449D-9F2D-F0310440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175135"/>
        <c:axId val="605026847"/>
      </c:lineChart>
      <c:catAx>
        <c:axId val="9131751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26847"/>
        <c:crosses val="autoZero"/>
        <c:auto val="1"/>
        <c:lblAlgn val="ctr"/>
        <c:lblOffset val="100"/>
        <c:noMultiLvlLbl val="0"/>
      </c:catAx>
      <c:valAx>
        <c:axId val="60502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17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800" b="0" i="0" baseline="0">
                <a:effectLst/>
              </a:rPr>
              <a:t>Portfelis - nerebalansuojant</a:t>
            </a:r>
            <a:endParaRPr lang="lt-L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Skaičiuoklė!$N$10</c:f>
              <c:strCache>
                <c:ptCount val="1"/>
                <c:pt idx="0">
                  <c:v>Metai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Skaičiuoklė!$N$11:$N$41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6-4596-A6F3-6550AAC83F30}"/>
            </c:ext>
          </c:extLst>
        </c:ser>
        <c:ser>
          <c:idx val="1"/>
          <c:order val="1"/>
          <c:tx>
            <c:strRef>
              <c:f>Skaičiuoklė!$T$10</c:f>
              <c:strCache>
                <c:ptCount val="1"/>
                <c:pt idx="0">
                  <c:v>Portfelio vertė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Skaičiuoklė!$T$11:$T$41</c:f>
              <c:numCache>
                <c:formatCode>_-* #,##0.00\ _€_-;\-* #,##0.00\ _€_-;_-* "-"??\ _€_-;_-@_-</c:formatCode>
                <c:ptCount val="31"/>
                <c:pt idx="0">
                  <c:v>10000</c:v>
                </c:pt>
                <c:pt idx="1">
                  <c:v>10938.800000000001</c:v>
                </c:pt>
                <c:pt idx="2">
                  <c:v>10191.5368</c:v>
                </c:pt>
                <c:pt idx="3">
                  <c:v>11112.140148800001</c:v>
                </c:pt>
                <c:pt idx="4">
                  <c:v>10392.8287443808</c:v>
                </c:pt>
                <c:pt idx="5">
                  <c:v>11295.971956142894</c:v>
                </c:pt>
                <c:pt idx="6">
                  <c:v>10604.092844798821</c:v>
                </c:pt>
                <c:pt idx="7">
                  <c:v>11490.500060082042</c:v>
                </c:pt>
                <c:pt idx="8">
                  <c:v>10825.555778691132</c:v>
                </c:pt>
                <c:pt idx="9">
                  <c:v>11695.939351694007</c:v>
                </c:pt>
                <c:pt idx="10">
                  <c:v>11057.454128277102</c:v>
                </c:pt>
                <c:pt idx="11">
                  <c:v>11912.515206094507</c:v>
                </c:pt>
                <c:pt idx="12">
                  <c:v>11300.034629256113</c:v>
                </c:pt>
                <c:pt idx="13">
                  <c:v>12140.463723627998</c:v>
                </c:pt>
                <c:pt idx="14">
                  <c:v>11553.554429459849</c:v>
                </c:pt>
                <c:pt idx="15">
                  <c:v>12380.031981484701</c:v>
                </c:pt>
                <c:pt idx="16">
                  <c:v>11818.28135772753</c:v>
                </c:pt>
                <c:pt idx="17">
                  <c:v>12631.478296009174</c:v>
                </c:pt>
                <c:pt idx="18">
                  <c:v>12094.494203282478</c:v>
                </c:pt>
                <c:pt idx="19">
                  <c:v>12895.072495974968</c:v>
                </c:pt>
                <c:pt idx="20">
                  <c:v>12382.483005898859</c:v>
                </c:pt>
                <c:pt idx="21">
                  <c:v>13171.096207110699</c:v>
                </c:pt>
                <c:pt idx="22">
                  <c:v>12682.549357158083</c:v>
                </c:pt>
                <c:pt idx="23">
                  <c:v>13459.843148173964</c:v>
                </c:pt>
                <c:pt idx="24">
                  <c:v>12995.006713105331</c:v>
                </c:pt>
                <c:pt idx="25">
                  <c:v>13761.619438880842</c:v>
                </c:pt>
                <c:pt idx="26">
                  <c:v>13320.180718628017</c:v>
                </c:pt>
                <c:pt idx="27">
                  <c:v>14076.743920010502</c:v>
                </c:pt>
                <c:pt idx="28">
                  <c:v>13658.409543889557</c:v>
                </c:pt>
                <c:pt idx="29">
                  <c:v>14405.548486016382</c:v>
                </c:pt>
                <c:pt idx="30">
                  <c:v>14010.044233163891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6-4596-A6F3-6550AAC83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093871"/>
        <c:axId val="605038495"/>
      </c:lineChart>
      <c:catAx>
        <c:axId val="8430938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38495"/>
        <c:crosses val="autoZero"/>
        <c:auto val="1"/>
        <c:lblAlgn val="ctr"/>
        <c:lblOffset val="100"/>
        <c:noMultiLvlLbl val="0"/>
      </c:catAx>
      <c:valAx>
        <c:axId val="60503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09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190499</xdr:rowOff>
    </xdr:from>
    <xdr:to>
      <xdr:col>10</xdr:col>
      <xdr:colOff>804334</xdr:colOff>
      <xdr:row>59</xdr:row>
      <xdr:rowOff>42332</xdr:rowOff>
    </xdr:to>
    <xdr:graphicFrame macro="">
      <xdr:nvGraphicFramePr>
        <xdr:cNvPr id="26" name="Diagrama 25">
          <a:extLst>
            <a:ext uri="{FF2B5EF4-FFF2-40B4-BE49-F238E27FC236}">
              <a16:creationId xmlns:a16="http://schemas.microsoft.com/office/drawing/2014/main" id="{FC7F34E0-17F7-4D14-933C-00225A5A1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10583</xdr:colOff>
      <xdr:row>59</xdr:row>
      <xdr:rowOff>173566</xdr:rowOff>
    </xdr:from>
    <xdr:to>
      <xdr:col>10</xdr:col>
      <xdr:colOff>804334</xdr:colOff>
      <xdr:row>75</xdr:row>
      <xdr:rowOff>169333</xdr:rowOff>
    </xdr:to>
    <xdr:graphicFrame macro="">
      <xdr:nvGraphicFramePr>
        <xdr:cNvPr id="27" name="Diagrama 26">
          <a:extLst>
            <a:ext uri="{FF2B5EF4-FFF2-40B4-BE49-F238E27FC236}">
              <a16:creationId xmlns:a16="http://schemas.microsoft.com/office/drawing/2014/main" id="{EA050189-0074-4341-B2AA-C60104A000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491379</xdr:colOff>
      <xdr:row>66</xdr:row>
      <xdr:rowOff>84235</xdr:rowOff>
    </xdr:from>
    <xdr:to>
      <xdr:col>10</xdr:col>
      <xdr:colOff>724212</xdr:colOff>
      <xdr:row>66</xdr:row>
      <xdr:rowOff>105403</xdr:rowOff>
    </xdr:to>
    <xdr:cxnSp macro="">
      <xdr:nvCxnSpPr>
        <xdr:cNvPr id="28" name="Tiesioji jungtis 27">
          <a:extLst>
            <a:ext uri="{FF2B5EF4-FFF2-40B4-BE49-F238E27FC236}">
              <a16:creationId xmlns:a16="http://schemas.microsoft.com/office/drawing/2014/main" id="{4893C48B-9B5F-40F8-A04B-B42E64637682}"/>
            </a:ext>
          </a:extLst>
        </xdr:cNvPr>
        <xdr:cNvCxnSpPr/>
      </xdr:nvCxnSpPr>
      <xdr:spPr>
        <a:xfrm flipV="1">
          <a:off x="1705817" y="12657235"/>
          <a:ext cx="7959989" cy="21168"/>
        </a:xfrm>
        <a:prstGeom prst="line">
          <a:avLst/>
        </a:prstGeom>
        <a:ln w="19050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0.05856</cdr:x>
      <cdr:y>0.49664</cdr:y>
    </cdr:from>
    <cdr:to>
      <cdr:x>0.99412</cdr:x>
      <cdr:y>0.50349</cdr:y>
    </cdr:to>
    <cdr:cxnSp macro="">
      <cdr:nvCxnSpPr>
        <cdr:cNvPr id="3" name="Tiesioji jungtis 2">
          <a:extLst xmlns:a="http://schemas.openxmlformats.org/drawingml/2006/main">
            <a:ext uri="{FF2B5EF4-FFF2-40B4-BE49-F238E27FC236}">
              <a16:creationId xmlns:a16="http://schemas.microsoft.com/office/drawing/2014/main" id="{5EB6A606-A590-4BD2-98CD-61CE7377F30F}"/>
            </a:ext>
          </a:extLst>
        </cdr:cNvPr>
        <cdr:cNvCxnSpPr/>
      </cdr:nvCxnSpPr>
      <cdr:spPr>
        <a:xfrm xmlns:a="http://schemas.openxmlformats.org/drawingml/2006/main">
          <a:off x="499901" y="1534776"/>
          <a:ext cx="7986817" cy="2116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116416</xdr:colOff>
      <xdr:row>6</xdr:row>
      <xdr:rowOff>74082</xdr:rowOff>
    </xdr:from>
    <xdr:to>
      <xdr:col>5</xdr:col>
      <xdr:colOff>126998</xdr:colOff>
      <xdr:row>18</xdr:row>
      <xdr:rowOff>10582</xdr:rowOff>
    </xdr:to>
    <xdr:cxnSp macro="">
      <xdr:nvCxnSpPr>
        <xdr:cNvPr id="14" name="Tiesioji jungtis 13">
          <a:extLst>
            <a:ext uri="{FF2B5EF4-FFF2-40B4-BE49-F238E27FC236}">
              <a16:creationId xmlns:a16="http://schemas.microsoft.com/office/drawing/2014/main" id="{33297446-0A33-4698-84D2-AA8E02B8E5F7}"/>
            </a:ext>
          </a:extLst>
        </xdr:cNvPr>
        <xdr:cNvCxnSpPr/>
      </xdr:nvCxnSpPr>
      <xdr:spPr>
        <a:xfrm flipH="1">
          <a:off x="5269441" y="10742082"/>
          <a:ext cx="10582" cy="222250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52917</xdr:colOff>
      <xdr:row>5</xdr:row>
      <xdr:rowOff>169334</xdr:rowOff>
    </xdr:from>
    <xdr:to>
      <xdr:col>5</xdr:col>
      <xdr:colOff>201083</xdr:colOff>
      <xdr:row>6</xdr:row>
      <xdr:rowOff>116417</xdr:rowOff>
    </xdr:to>
    <xdr:sp macro="" textlink="">
      <xdr:nvSpPr>
        <xdr:cNvPr id="15" name="Ovalas 14">
          <a:extLst>
            <a:ext uri="{FF2B5EF4-FFF2-40B4-BE49-F238E27FC236}">
              <a16:creationId xmlns:a16="http://schemas.microsoft.com/office/drawing/2014/main" id="{D228EEC2-4D1C-4EFB-A91A-A59B6C92C6CE}"/>
            </a:ext>
          </a:extLst>
        </xdr:cNvPr>
        <xdr:cNvSpPr/>
      </xdr:nvSpPr>
      <xdr:spPr>
        <a:xfrm>
          <a:off x="5205942" y="10646834"/>
          <a:ext cx="148166" cy="137583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3</xdr:col>
      <xdr:colOff>21166</xdr:colOff>
      <xdr:row>9</xdr:row>
      <xdr:rowOff>42333</xdr:rowOff>
    </xdr:from>
    <xdr:to>
      <xdr:col>3</xdr:col>
      <xdr:colOff>169332</xdr:colOff>
      <xdr:row>9</xdr:row>
      <xdr:rowOff>179916</xdr:rowOff>
    </xdr:to>
    <xdr:sp macro="" textlink="">
      <xdr:nvSpPr>
        <xdr:cNvPr id="16" name="Ovalas 15">
          <a:extLst>
            <a:ext uri="{FF2B5EF4-FFF2-40B4-BE49-F238E27FC236}">
              <a16:creationId xmlns:a16="http://schemas.microsoft.com/office/drawing/2014/main" id="{1D1E1FC1-6397-40D9-9FF5-6875D0CA5F55}"/>
            </a:ext>
          </a:extLst>
        </xdr:cNvPr>
        <xdr:cNvSpPr/>
      </xdr:nvSpPr>
      <xdr:spPr>
        <a:xfrm>
          <a:off x="3126316" y="11281833"/>
          <a:ext cx="148166" cy="137583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5</xdr:col>
      <xdr:colOff>42333</xdr:colOff>
      <xdr:row>12</xdr:row>
      <xdr:rowOff>10583</xdr:rowOff>
    </xdr:from>
    <xdr:to>
      <xdr:col>5</xdr:col>
      <xdr:colOff>190499</xdr:colOff>
      <xdr:row>12</xdr:row>
      <xdr:rowOff>148166</xdr:rowOff>
    </xdr:to>
    <xdr:sp macro="" textlink="">
      <xdr:nvSpPr>
        <xdr:cNvPr id="17" name="Ovalas 16">
          <a:extLst>
            <a:ext uri="{FF2B5EF4-FFF2-40B4-BE49-F238E27FC236}">
              <a16:creationId xmlns:a16="http://schemas.microsoft.com/office/drawing/2014/main" id="{F662C6F7-87F6-4140-BD2E-428366C6C768}"/>
            </a:ext>
          </a:extLst>
        </xdr:cNvPr>
        <xdr:cNvSpPr/>
      </xdr:nvSpPr>
      <xdr:spPr>
        <a:xfrm>
          <a:off x="5195358" y="11821583"/>
          <a:ext cx="148166" cy="137583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5</xdr:col>
      <xdr:colOff>42334</xdr:colOff>
      <xdr:row>17</xdr:row>
      <xdr:rowOff>63499</xdr:rowOff>
    </xdr:from>
    <xdr:to>
      <xdr:col>5</xdr:col>
      <xdr:colOff>190500</xdr:colOff>
      <xdr:row>18</xdr:row>
      <xdr:rowOff>10582</xdr:rowOff>
    </xdr:to>
    <xdr:sp macro="" textlink="">
      <xdr:nvSpPr>
        <xdr:cNvPr id="18" name="Ovalas 17">
          <a:extLst>
            <a:ext uri="{FF2B5EF4-FFF2-40B4-BE49-F238E27FC236}">
              <a16:creationId xmlns:a16="http://schemas.microsoft.com/office/drawing/2014/main" id="{F8C98EFC-1602-4444-9155-6BE3D4A9DC79}"/>
            </a:ext>
          </a:extLst>
        </xdr:cNvPr>
        <xdr:cNvSpPr/>
      </xdr:nvSpPr>
      <xdr:spPr>
        <a:xfrm>
          <a:off x="5195359" y="12826999"/>
          <a:ext cx="148166" cy="137583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1</xdr:col>
      <xdr:colOff>465667</xdr:colOff>
      <xdr:row>10</xdr:row>
      <xdr:rowOff>179917</xdr:rowOff>
    </xdr:from>
    <xdr:to>
      <xdr:col>8</xdr:col>
      <xdr:colOff>148167</xdr:colOff>
      <xdr:row>11</xdr:row>
      <xdr:rowOff>0</xdr:rowOff>
    </xdr:to>
    <xdr:cxnSp macro="">
      <xdr:nvCxnSpPr>
        <xdr:cNvPr id="19" name="Tiesioji jungtis 18">
          <a:extLst>
            <a:ext uri="{FF2B5EF4-FFF2-40B4-BE49-F238E27FC236}">
              <a16:creationId xmlns:a16="http://schemas.microsoft.com/office/drawing/2014/main" id="{85C96E03-8E4F-423A-8CDE-D9EED4BC9256}"/>
            </a:ext>
          </a:extLst>
        </xdr:cNvPr>
        <xdr:cNvCxnSpPr/>
      </xdr:nvCxnSpPr>
      <xdr:spPr>
        <a:xfrm>
          <a:off x="1684867" y="11609917"/>
          <a:ext cx="6530975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169333</xdr:rowOff>
    </xdr:from>
    <xdr:to>
      <xdr:col>2</xdr:col>
      <xdr:colOff>21167</xdr:colOff>
      <xdr:row>18</xdr:row>
      <xdr:rowOff>179917</xdr:rowOff>
    </xdr:to>
    <xdr:cxnSp macro="">
      <xdr:nvCxnSpPr>
        <xdr:cNvPr id="20" name="Tiesioji jungtis 19">
          <a:extLst>
            <a:ext uri="{FF2B5EF4-FFF2-40B4-BE49-F238E27FC236}">
              <a16:creationId xmlns:a16="http://schemas.microsoft.com/office/drawing/2014/main" id="{2E5A7E00-DE3F-4C52-B00D-F041C5840BC4}"/>
            </a:ext>
          </a:extLst>
        </xdr:cNvPr>
        <xdr:cNvCxnSpPr/>
      </xdr:nvCxnSpPr>
      <xdr:spPr>
        <a:xfrm>
          <a:off x="1945217" y="10265833"/>
          <a:ext cx="0" cy="28680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169332</xdr:colOff>
      <xdr:row>9</xdr:row>
      <xdr:rowOff>105833</xdr:rowOff>
    </xdr:from>
    <xdr:to>
      <xdr:col>5</xdr:col>
      <xdr:colOff>137583</xdr:colOff>
      <xdr:row>9</xdr:row>
      <xdr:rowOff>111125</xdr:rowOff>
    </xdr:to>
    <xdr:cxnSp macro="">
      <xdr:nvCxnSpPr>
        <xdr:cNvPr id="21" name="Tiesioji jungtis 20">
          <a:extLst>
            <a:ext uri="{FF2B5EF4-FFF2-40B4-BE49-F238E27FC236}">
              <a16:creationId xmlns:a16="http://schemas.microsoft.com/office/drawing/2014/main" id="{673FB211-908F-450F-ACD1-E92B8A128649}"/>
            </a:ext>
          </a:extLst>
        </xdr:cNvPr>
        <xdr:cNvCxnSpPr>
          <a:cxnSpLocks/>
          <a:stCxn id="16" idx="6"/>
        </xdr:cNvCxnSpPr>
      </xdr:nvCxnSpPr>
      <xdr:spPr>
        <a:xfrm flipV="1">
          <a:off x="3274482" y="11345333"/>
          <a:ext cx="2016126" cy="529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804334</xdr:colOff>
      <xdr:row>5</xdr:row>
      <xdr:rowOff>179917</xdr:rowOff>
    </xdr:from>
    <xdr:to>
      <xdr:col>4</xdr:col>
      <xdr:colOff>338667</xdr:colOff>
      <xdr:row>9</xdr:row>
      <xdr:rowOff>74084</xdr:rowOff>
    </xdr:to>
    <xdr:sp macro="" textlink="">
      <xdr:nvSpPr>
        <xdr:cNvPr id="22" name="Kairysis riestinis skliaustas 21">
          <a:extLst>
            <a:ext uri="{FF2B5EF4-FFF2-40B4-BE49-F238E27FC236}">
              <a16:creationId xmlns:a16="http://schemas.microsoft.com/office/drawing/2014/main" id="{2B2FD7FF-853B-4640-97A6-160DBF08BD3C}"/>
            </a:ext>
          </a:extLst>
        </xdr:cNvPr>
        <xdr:cNvSpPr/>
      </xdr:nvSpPr>
      <xdr:spPr>
        <a:xfrm>
          <a:off x="3909484" y="10657417"/>
          <a:ext cx="448733" cy="656167"/>
        </a:xfrm>
        <a:prstGeom prst="lef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3</xdr:col>
      <xdr:colOff>772584</xdr:colOff>
      <xdr:row>9</xdr:row>
      <xdr:rowOff>95250</xdr:rowOff>
    </xdr:from>
    <xdr:to>
      <xdr:col>4</xdr:col>
      <xdr:colOff>275167</xdr:colOff>
      <xdr:row>17</xdr:row>
      <xdr:rowOff>116417</xdr:rowOff>
    </xdr:to>
    <xdr:sp macro="" textlink="">
      <xdr:nvSpPr>
        <xdr:cNvPr id="23" name="Kairysis riestinis skliaustas 22">
          <a:extLst>
            <a:ext uri="{FF2B5EF4-FFF2-40B4-BE49-F238E27FC236}">
              <a16:creationId xmlns:a16="http://schemas.microsoft.com/office/drawing/2014/main" id="{A3385829-147D-40F0-A104-6E056C50751B}"/>
            </a:ext>
          </a:extLst>
        </xdr:cNvPr>
        <xdr:cNvSpPr/>
      </xdr:nvSpPr>
      <xdr:spPr>
        <a:xfrm>
          <a:off x="3877734" y="11334750"/>
          <a:ext cx="416983" cy="1545167"/>
        </a:xfrm>
        <a:prstGeom prst="lef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5</xdr:col>
      <xdr:colOff>370416</xdr:colOff>
      <xdr:row>6</xdr:row>
      <xdr:rowOff>1</xdr:rowOff>
    </xdr:from>
    <xdr:to>
      <xdr:col>6</xdr:col>
      <xdr:colOff>508000</xdr:colOff>
      <xdr:row>17</xdr:row>
      <xdr:rowOff>137584</xdr:rowOff>
    </xdr:to>
    <xdr:sp macro="" textlink="">
      <xdr:nvSpPr>
        <xdr:cNvPr id="24" name="Dešinysis riestinis skliaustas 23">
          <a:extLst>
            <a:ext uri="{FF2B5EF4-FFF2-40B4-BE49-F238E27FC236}">
              <a16:creationId xmlns:a16="http://schemas.microsoft.com/office/drawing/2014/main" id="{387E591D-B8D3-4692-B364-1A584AE0040B}"/>
            </a:ext>
          </a:extLst>
        </xdr:cNvPr>
        <xdr:cNvSpPr/>
      </xdr:nvSpPr>
      <xdr:spPr>
        <a:xfrm>
          <a:off x="5523441" y="10668001"/>
          <a:ext cx="890059" cy="2233083"/>
        </a:xfrm>
        <a:prstGeom prst="rightBrac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lt-LT" sz="1100"/>
        </a:p>
      </xdr:txBody>
    </xdr:sp>
    <xdr:clientData/>
  </xdr:twoCellAnchor>
  <xdr:twoCellAnchor>
    <xdr:from>
      <xdr:col>6</xdr:col>
      <xdr:colOff>677334</xdr:colOff>
      <xdr:row>10</xdr:row>
      <xdr:rowOff>158751</xdr:rowOff>
    </xdr:from>
    <xdr:to>
      <xdr:col>8</xdr:col>
      <xdr:colOff>31750</xdr:colOff>
      <xdr:row>12</xdr:row>
      <xdr:rowOff>105834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7319AE4-76E4-4F0B-B237-3AE878FB9878}"/>
            </a:ext>
          </a:extLst>
        </xdr:cNvPr>
        <xdr:cNvSpPr txBox="1"/>
      </xdr:nvSpPr>
      <xdr:spPr>
        <a:xfrm>
          <a:off x="6582834" y="11588751"/>
          <a:ext cx="1516591" cy="328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400" baseline="0"/>
            <a:t>Variacija = 10,89%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51"/>
  <sheetViews>
    <sheetView tabSelected="1" zoomScale="80" zoomScaleNormal="80" workbookViewId="0">
      <selection activeCell="M63" sqref="M63"/>
    </sheetView>
  </sheetViews>
  <sheetFormatPr defaultRowHeight="15" x14ac:dyDescent="0.2"/>
  <cols>
    <col min="3" max="3" width="10.625" customWidth="1"/>
    <col min="4" max="4" width="17.75390625" customWidth="1"/>
    <col min="5" max="5" width="13.71875" customWidth="1"/>
    <col min="6" max="6" width="16.94921875" customWidth="1"/>
    <col min="7" max="7" width="11.296875" customWidth="1"/>
    <col min="8" max="8" width="15.87109375" customWidth="1"/>
    <col min="9" max="9" width="16.54296875" customWidth="1"/>
    <col min="10" max="10" width="13.31640625" customWidth="1"/>
    <col min="11" max="11" width="12.10546875" customWidth="1"/>
    <col min="12" max="12" width="11.703125" customWidth="1"/>
    <col min="13" max="13" width="13.1796875" customWidth="1"/>
    <col min="14" max="14" width="6.1875" bestFit="1" customWidth="1"/>
    <col min="15" max="15" width="16.94921875" bestFit="1" customWidth="1"/>
    <col min="16" max="16" width="11.56640625" bestFit="1" customWidth="1"/>
    <col min="17" max="17" width="13.046875" customWidth="1"/>
    <col min="18" max="18" width="12.23828125" customWidth="1"/>
    <col min="19" max="19" width="15.33203125" bestFit="1" customWidth="1"/>
    <col min="20" max="20" width="15.33203125" customWidth="1"/>
    <col min="21" max="21" width="11.56640625" bestFit="1" customWidth="1"/>
    <col min="22" max="22" width="16.140625" customWidth="1"/>
  </cols>
  <sheetData>
    <row r="2" spans="2:23" x14ac:dyDescent="0.2">
      <c r="B2" s="80" t="s">
        <v>7</v>
      </c>
      <c r="C2" s="80"/>
      <c r="D2" s="81">
        <v>10000</v>
      </c>
      <c r="E2" s="82"/>
      <c r="F2" s="83"/>
      <c r="J2" s="11" t="s">
        <v>15</v>
      </c>
      <c r="K2" s="12">
        <f>AVERAGE(K12:K41)-1</f>
        <v>3.3786479558156168E-2</v>
      </c>
      <c r="U2" s="11" t="s">
        <v>15</v>
      </c>
      <c r="V2" s="12">
        <f>AVERAGE(V12:V41)-1</f>
        <v>2.6217595489934631E-2</v>
      </c>
    </row>
    <row r="3" spans="2:23" x14ac:dyDescent="0.2">
      <c r="B3" s="80" t="s">
        <v>10</v>
      </c>
      <c r="C3" s="94"/>
      <c r="D3" s="95">
        <v>0.04</v>
      </c>
      <c r="E3" s="96"/>
      <c r="F3" s="97"/>
      <c r="J3" s="11" t="s">
        <v>12</v>
      </c>
      <c r="K3" s="12">
        <f>GEOMEAN(K12:K41)-1</f>
        <v>3.1044667239040979E-2</v>
      </c>
      <c r="L3" s="34">
        <f>K2-0.5*(K5*K5)</f>
        <v>3.1151099558156169E-2</v>
      </c>
      <c r="M3" s="34"/>
      <c r="U3" s="11" t="s">
        <v>12</v>
      </c>
      <c r="V3" s="12">
        <f>GEOMEAN(V12:V41)-1</f>
        <v>2.4395535890273656E-2</v>
      </c>
      <c r="W3" s="34">
        <f>V2-0.5*W5</f>
        <v>2.6217595489934631E-2</v>
      </c>
    </row>
    <row r="4" spans="2:23" x14ac:dyDescent="0.2">
      <c r="B4" s="80" t="s">
        <v>14</v>
      </c>
      <c r="C4" s="80"/>
      <c r="D4" s="84">
        <v>0.33</v>
      </c>
      <c r="E4" s="85"/>
      <c r="F4" s="86"/>
      <c r="J4" s="11" t="s">
        <v>19</v>
      </c>
      <c r="K4" s="12">
        <f>LN(F42/D2)</f>
        <v>0.56698223499423739</v>
      </c>
      <c r="L4" s="39">
        <f>K4/30</f>
        <v>1.8899407833141247E-2</v>
      </c>
      <c r="M4" s="65"/>
      <c r="U4" s="11" t="s">
        <v>19</v>
      </c>
      <c r="V4" s="12">
        <f>LN(Q42/D2)</f>
        <v>0.35120611140918484</v>
      </c>
      <c r="W4" s="39">
        <f>V4/30</f>
        <v>1.1706870380306161E-2</v>
      </c>
    </row>
    <row r="5" spans="2:23" x14ac:dyDescent="0.2">
      <c r="B5" s="80" t="s">
        <v>4</v>
      </c>
      <c r="C5" s="80"/>
      <c r="D5" s="84">
        <v>0.22</v>
      </c>
      <c r="E5" s="85"/>
      <c r="F5" s="86"/>
      <c r="J5" s="11" t="s">
        <v>13</v>
      </c>
      <c r="K5" s="66">
        <f>SQRT(D5^2*D4^2+D7^2*0+2*D5*D7*0)</f>
        <v>7.2599999999999998E-2</v>
      </c>
      <c r="L5" s="36"/>
      <c r="M5" s="38"/>
      <c r="U5" s="11" t="s">
        <v>13</v>
      </c>
      <c r="V5" s="66">
        <f>STDEV(V11:V41)</f>
        <v>6.1276769351898415E-2</v>
      </c>
      <c r="W5" s="36"/>
    </row>
    <row r="6" spans="2:23" x14ac:dyDescent="0.2">
      <c r="B6" s="6"/>
      <c r="C6" s="6" t="s">
        <v>8</v>
      </c>
      <c r="D6" s="95">
        <v>0</v>
      </c>
      <c r="E6" s="96"/>
      <c r="F6" s="97"/>
    </row>
    <row r="7" spans="2:23" x14ac:dyDescent="0.2">
      <c r="B7" s="80" t="s">
        <v>3</v>
      </c>
      <c r="C7" s="80"/>
      <c r="D7" s="87">
        <f>1-D5</f>
        <v>0.78</v>
      </c>
      <c r="E7" s="88"/>
      <c r="F7" s="89"/>
      <c r="J7" s="10" t="s">
        <v>16</v>
      </c>
      <c r="K7" s="1">
        <f>(K3/K5)</f>
        <v>0.42761249640552312</v>
      </c>
      <c r="U7" s="10" t="s">
        <v>16</v>
      </c>
      <c r="V7" s="1">
        <f>(V3/V5)</f>
        <v>0.39812046470948387</v>
      </c>
    </row>
    <row r="8" spans="2:23" x14ac:dyDescent="0.2">
      <c r="B8" s="90" t="s">
        <v>6</v>
      </c>
      <c r="C8" s="90"/>
      <c r="D8" s="91">
        <v>1.6E-2</v>
      </c>
      <c r="E8" s="92"/>
      <c r="F8" s="93"/>
      <c r="N8" s="79" t="s">
        <v>20</v>
      </c>
      <c r="O8" s="79"/>
      <c r="P8" s="79"/>
      <c r="Q8" s="79"/>
    </row>
    <row r="10" spans="2:23" x14ac:dyDescent="0.2">
      <c r="C10" s="29" t="s">
        <v>1</v>
      </c>
      <c r="D10" s="32" t="s">
        <v>17</v>
      </c>
      <c r="E10" s="32" t="s">
        <v>18</v>
      </c>
      <c r="F10" s="30" t="s">
        <v>9</v>
      </c>
      <c r="G10" s="30" t="s">
        <v>0</v>
      </c>
      <c r="H10" s="30" t="s">
        <v>5</v>
      </c>
      <c r="I10" s="58" t="s">
        <v>21</v>
      </c>
      <c r="J10" s="30" t="s">
        <v>11</v>
      </c>
      <c r="K10" s="31" t="s">
        <v>11</v>
      </c>
      <c r="N10" s="29" t="s">
        <v>1</v>
      </c>
      <c r="O10" s="32" t="s">
        <v>17</v>
      </c>
      <c r="P10" s="32" t="s">
        <v>18</v>
      </c>
      <c r="Q10" s="30" t="s">
        <v>9</v>
      </c>
      <c r="R10" s="30" t="s">
        <v>0</v>
      </c>
      <c r="S10" s="30" t="s">
        <v>5</v>
      </c>
      <c r="T10" s="58" t="s">
        <v>21</v>
      </c>
      <c r="U10" s="30" t="s">
        <v>11</v>
      </c>
      <c r="V10" s="31" t="s">
        <v>11</v>
      </c>
    </row>
    <row r="11" spans="2:23" x14ac:dyDescent="0.2">
      <c r="C11" s="18">
        <v>0</v>
      </c>
      <c r="D11" s="19">
        <f>1+$D$4++$D$3</f>
        <v>1.37</v>
      </c>
      <c r="E11" s="20">
        <f>D2*D5</f>
        <v>2200</v>
      </c>
      <c r="F11" s="20">
        <v>0</v>
      </c>
      <c r="G11" s="20">
        <f>D2*D7</f>
        <v>7800</v>
      </c>
      <c r="H11" s="21">
        <v>0</v>
      </c>
      <c r="I11" s="59">
        <f t="shared" ref="I11:I41" si="0">SUM(E11:G11)</f>
        <v>10000</v>
      </c>
      <c r="J11" s="22">
        <v>0</v>
      </c>
      <c r="K11" s="5">
        <v>1</v>
      </c>
      <c r="N11" s="40">
        <v>0</v>
      </c>
      <c r="O11" s="41">
        <f>1+$D$4++$D$3</f>
        <v>1.37</v>
      </c>
      <c r="P11" s="42">
        <f>D2*D5</f>
        <v>2200</v>
      </c>
      <c r="Q11" s="42">
        <v>0</v>
      </c>
      <c r="R11" s="42">
        <f>D2*(1-D5)</f>
        <v>7800</v>
      </c>
      <c r="S11" s="43">
        <v>0</v>
      </c>
      <c r="T11" s="62">
        <f>SUM(P11:R11)</f>
        <v>10000</v>
      </c>
      <c r="U11" s="40">
        <v>0</v>
      </c>
      <c r="V11" s="44">
        <v>1</v>
      </c>
    </row>
    <row r="12" spans="2:23" x14ac:dyDescent="0.2">
      <c r="C12" s="23">
        <v>1</v>
      </c>
      <c r="D12" s="16">
        <f>1-$D$4+$D$3</f>
        <v>0.71</v>
      </c>
      <c r="E12" s="14">
        <f t="shared" ref="E12:E41" si="1">(E11+G11+H12+F12)*$D$5*(D11)</f>
        <v>3051.6147199999996</v>
      </c>
      <c r="F12" s="14">
        <f t="shared" ref="F12:F41" si="2">E11*$D$6</f>
        <v>0</v>
      </c>
      <c r="G12" s="14">
        <f t="shared" ref="G12:G41" si="3">(E11+G11+H12+F12)*$D$7</f>
        <v>7897.3440000000001</v>
      </c>
      <c r="H12" s="17">
        <f t="shared" ref="H12:H41" si="4">G11*$D$8</f>
        <v>124.8</v>
      </c>
      <c r="I12" s="60">
        <f t="shared" si="0"/>
        <v>10948.958719999999</v>
      </c>
      <c r="J12" s="15">
        <f t="shared" ref="J12:J40" si="5">E12+F12+G12+H12-G11-E11</f>
        <v>1073.758719999998</v>
      </c>
      <c r="K12" s="24">
        <f t="shared" ref="K12:K40" si="6">SUM(E12:H12)/(E11+G11)</f>
        <v>1.1073758719999998</v>
      </c>
      <c r="L12" s="35"/>
      <c r="M12" s="35"/>
      <c r="N12" s="45">
        <v>1</v>
      </c>
      <c r="O12" s="46">
        <f>1-$D$4+$D$3</f>
        <v>0.71</v>
      </c>
      <c r="P12" s="47">
        <f>(P11+Q12)*O11</f>
        <v>3014.0000000000005</v>
      </c>
      <c r="Q12" s="47">
        <f t="shared" ref="Q12:Q41" si="7">P11*$D$6</f>
        <v>0</v>
      </c>
      <c r="R12" s="47">
        <f>R11+S12</f>
        <v>7924.8</v>
      </c>
      <c r="S12" s="48">
        <f>R11*$D$8</f>
        <v>124.8</v>
      </c>
      <c r="T12" s="63">
        <f t="shared" ref="T12:T41" si="8">SUM(P12:R12)</f>
        <v>10938.800000000001</v>
      </c>
      <c r="U12" s="56">
        <f>P12+Q12+R12+S12-R11-P11</f>
        <v>1063.6000000000004</v>
      </c>
      <c r="V12" s="49">
        <f>SUM(P12:S12)/(P11+R11)</f>
        <v>1.10636</v>
      </c>
    </row>
    <row r="13" spans="2:23" x14ac:dyDescent="0.2">
      <c r="C13" s="23">
        <v>2</v>
      </c>
      <c r="D13" s="16">
        <f>1+$D$4++$D$3</f>
        <v>1.37</v>
      </c>
      <c r="E13" s="14">
        <f t="shared" si="1"/>
        <v>1729.9643941887996</v>
      </c>
      <c r="F13" s="14">
        <f t="shared" si="2"/>
        <v>0</v>
      </c>
      <c r="G13" s="14">
        <f t="shared" si="3"/>
        <v>8638.7466547199983</v>
      </c>
      <c r="H13" s="17">
        <f t="shared" si="4"/>
        <v>126.35750400000001</v>
      </c>
      <c r="I13" s="60">
        <f t="shared" si="0"/>
        <v>10368.711048908797</v>
      </c>
      <c r="J13" s="15">
        <f t="shared" si="5"/>
        <v>-453.89016709120278</v>
      </c>
      <c r="K13" s="24">
        <f t="shared" si="6"/>
        <v>0.95854490105418888</v>
      </c>
      <c r="L13" s="35"/>
      <c r="M13" s="35"/>
      <c r="N13" s="45">
        <v>2</v>
      </c>
      <c r="O13" s="46">
        <f>1+$D$4++$D$3</f>
        <v>1.37</v>
      </c>
      <c r="P13" s="47">
        <f t="shared" ref="P13:P41" si="9">(P12+Q13)*O12</f>
        <v>2139.94</v>
      </c>
      <c r="Q13" s="47">
        <f t="shared" si="7"/>
        <v>0</v>
      </c>
      <c r="R13" s="47">
        <f t="shared" ref="R13:R41" si="10">R12+S13</f>
        <v>8051.5968000000003</v>
      </c>
      <c r="S13" s="48">
        <f t="shared" ref="S12:S41" si="11">R12*$D$8</f>
        <v>126.7968</v>
      </c>
      <c r="T13" s="63">
        <f t="shared" si="8"/>
        <v>10191.5368</v>
      </c>
      <c r="U13" s="56">
        <f>P13+Q13+R13+S13-R12-P12</f>
        <v>-620.4664000000007</v>
      </c>
      <c r="V13" s="49">
        <f t="shared" ref="V13:V40" si="12">SUM(P13:S13)/(P12+R12)</f>
        <v>0.94327838519764495</v>
      </c>
    </row>
    <row r="14" spans="2:23" x14ac:dyDescent="0.2">
      <c r="C14" s="23">
        <v>3</v>
      </c>
      <c r="D14" s="16">
        <f>1-$D$4+$D$3</f>
        <v>0.71</v>
      </c>
      <c r="E14" s="14">
        <f t="shared" si="1"/>
        <v>3166.7890020088334</v>
      </c>
      <c r="F14" s="14">
        <f t="shared" si="2"/>
        <v>0</v>
      </c>
      <c r="G14" s="14">
        <f t="shared" si="3"/>
        <v>8195.406176399767</v>
      </c>
      <c r="H14" s="17">
        <f t="shared" si="4"/>
        <v>138.21994647551998</v>
      </c>
      <c r="I14" s="60">
        <f t="shared" si="0"/>
        <v>11362.195178408601</v>
      </c>
      <c r="J14" s="15">
        <f t="shared" si="5"/>
        <v>1131.7040759753229</v>
      </c>
      <c r="K14" s="24">
        <f t="shared" si="6"/>
        <v>1.1091460713522752</v>
      </c>
      <c r="L14" s="35"/>
      <c r="M14" s="35"/>
      <c r="N14" s="45">
        <v>3</v>
      </c>
      <c r="O14" s="46">
        <f>1-$D$4+$D$3</f>
        <v>0.71</v>
      </c>
      <c r="P14" s="47">
        <f t="shared" si="9"/>
        <v>2931.7178000000004</v>
      </c>
      <c r="Q14" s="47">
        <f t="shared" si="7"/>
        <v>0</v>
      </c>
      <c r="R14" s="47">
        <f t="shared" si="10"/>
        <v>8180.4223488000007</v>
      </c>
      <c r="S14" s="48">
        <f t="shared" si="11"/>
        <v>128.82554880000001</v>
      </c>
      <c r="T14" s="63">
        <f t="shared" si="8"/>
        <v>11112.140148800001</v>
      </c>
      <c r="U14" s="56">
        <f t="shared" ref="U14:U41" si="13">P14+Q14+R14+S14-R13-P13</f>
        <v>1049.4288976000003</v>
      </c>
      <c r="V14" s="49">
        <f t="shared" si="12"/>
        <v>1.1029706233901839</v>
      </c>
    </row>
    <row r="15" spans="2:23" x14ac:dyDescent="0.2">
      <c r="C15" s="23">
        <v>4</v>
      </c>
      <c r="D15" s="16">
        <f>1+$D$4++$D$3</f>
        <v>1.37</v>
      </c>
      <c r="E15" s="14">
        <f t="shared" si="1"/>
        <v>1795.2568459834818</v>
      </c>
      <c r="F15" s="14">
        <f t="shared" si="2"/>
        <v>0</v>
      </c>
      <c r="G15" s="14">
        <f t="shared" si="3"/>
        <v>8964.7909082401784</v>
      </c>
      <c r="H15" s="17">
        <f t="shared" si="4"/>
        <v>131.12649882239629</v>
      </c>
      <c r="I15" s="60">
        <f t="shared" si="0"/>
        <v>10760.04775422366</v>
      </c>
      <c r="J15" s="15">
        <f t="shared" si="5"/>
        <v>-471.0209253625444</v>
      </c>
      <c r="K15" s="24">
        <f t="shared" si="6"/>
        <v>0.95854490105418899</v>
      </c>
      <c r="L15" s="35"/>
      <c r="M15" s="35"/>
      <c r="N15" s="45">
        <v>4</v>
      </c>
      <c r="O15" s="46">
        <f>1+$D$4++$D$3</f>
        <v>1.37</v>
      </c>
      <c r="P15" s="47">
        <f t="shared" si="9"/>
        <v>2081.5196380000002</v>
      </c>
      <c r="Q15" s="47">
        <f t="shared" si="7"/>
        <v>0</v>
      </c>
      <c r="R15" s="47">
        <f t="shared" si="10"/>
        <v>8311.3091063808006</v>
      </c>
      <c r="S15" s="48">
        <f t="shared" si="11"/>
        <v>130.88675758080001</v>
      </c>
      <c r="T15" s="63">
        <f t="shared" si="8"/>
        <v>10392.8287443808</v>
      </c>
      <c r="U15" s="56">
        <f t="shared" si="13"/>
        <v>-588.4246468384008</v>
      </c>
      <c r="V15" s="49">
        <f t="shared" si="12"/>
        <v>0.94704668597057384</v>
      </c>
    </row>
    <row r="16" spans="2:23" x14ac:dyDescent="0.2">
      <c r="C16" s="23">
        <v>5</v>
      </c>
      <c r="D16" s="16">
        <f>1-$D$4+$D$3</f>
        <v>0.71</v>
      </c>
      <c r="E16" s="14">
        <f t="shared" si="1"/>
        <v>3286.3102007989087</v>
      </c>
      <c r="F16" s="14">
        <f t="shared" si="2"/>
        <v>0</v>
      </c>
      <c r="G16" s="14">
        <f t="shared" si="3"/>
        <v>8504.7178388292923</v>
      </c>
      <c r="H16" s="17">
        <f t="shared" si="4"/>
        <v>143.43665453184286</v>
      </c>
      <c r="I16" s="60">
        <f t="shared" si="0"/>
        <v>11791.028039628201</v>
      </c>
      <c r="J16" s="15">
        <f t="shared" si="5"/>
        <v>1174.4169399363839</v>
      </c>
      <c r="K16" s="24">
        <f t="shared" si="6"/>
        <v>1.1091460713522752</v>
      </c>
      <c r="L16" s="35"/>
      <c r="M16" s="35"/>
      <c r="N16" s="45">
        <v>5</v>
      </c>
      <c r="O16" s="46">
        <f>1-$D$4+$D$3</f>
        <v>0.71</v>
      </c>
      <c r="P16" s="47">
        <f t="shared" si="9"/>
        <v>2851.6819040600003</v>
      </c>
      <c r="Q16" s="47">
        <f t="shared" si="7"/>
        <v>0</v>
      </c>
      <c r="R16" s="47">
        <f t="shared" si="10"/>
        <v>8444.2900520828935</v>
      </c>
      <c r="S16" s="48">
        <f t="shared" si="11"/>
        <v>132.98094570209281</v>
      </c>
      <c r="T16" s="63">
        <f t="shared" si="8"/>
        <v>11295.971956142894</v>
      </c>
      <c r="U16" s="56">
        <f t="shared" si="13"/>
        <v>1036.1241574641858</v>
      </c>
      <c r="V16" s="49">
        <f t="shared" si="12"/>
        <v>1.0996960676393708</v>
      </c>
    </row>
    <row r="17" spans="3:22" ht="15.75" customHeight="1" x14ac:dyDescent="0.2">
      <c r="C17" s="23">
        <v>6</v>
      </c>
      <c r="D17" s="16">
        <f>1+$D$4++$D$3</f>
        <v>1.37</v>
      </c>
      <c r="E17" s="14">
        <f t="shared" si="1"/>
        <v>1863.0135706127269</v>
      </c>
      <c r="F17" s="14">
        <f t="shared" si="2"/>
        <v>0</v>
      </c>
      <c r="G17" s="14">
        <f t="shared" si="3"/>
        <v>9303.1407495385865</v>
      </c>
      <c r="H17" s="17">
        <f t="shared" si="4"/>
        <v>136.07548542126867</v>
      </c>
      <c r="I17" s="60">
        <f t="shared" si="0"/>
        <v>11166.154320151314</v>
      </c>
      <c r="J17" s="15">
        <f t="shared" si="5"/>
        <v>-488.79823405561865</v>
      </c>
      <c r="K17" s="24">
        <f t="shared" si="6"/>
        <v>0.95854490105418899</v>
      </c>
      <c r="L17" s="35"/>
      <c r="M17" s="35"/>
      <c r="N17" s="45">
        <v>6</v>
      </c>
      <c r="O17" s="46">
        <f>1+$D$4++$D$3</f>
        <v>1.37</v>
      </c>
      <c r="P17" s="47">
        <f t="shared" si="9"/>
        <v>2024.6941518826002</v>
      </c>
      <c r="Q17" s="47">
        <f t="shared" si="7"/>
        <v>0</v>
      </c>
      <c r="R17" s="47">
        <f t="shared" si="10"/>
        <v>8579.3986929162202</v>
      </c>
      <c r="S17" s="48">
        <f t="shared" si="11"/>
        <v>135.10864083332629</v>
      </c>
      <c r="T17" s="63">
        <f t="shared" si="8"/>
        <v>10604.092844798821</v>
      </c>
      <c r="U17" s="56">
        <f t="shared" si="13"/>
        <v>-556.77047051074624</v>
      </c>
      <c r="V17" s="49">
        <f t="shared" si="12"/>
        <v>0.95071070708457561</v>
      </c>
    </row>
    <row r="18" spans="3:22" x14ac:dyDescent="0.2">
      <c r="C18" s="23">
        <v>7</v>
      </c>
      <c r="D18" s="16">
        <f>1-$D$4+$D$3</f>
        <v>0.71</v>
      </c>
      <c r="E18" s="14">
        <f t="shared" si="1"/>
        <v>3410.3423780441813</v>
      </c>
      <c r="F18" s="14">
        <f t="shared" si="2"/>
        <v>0</v>
      </c>
      <c r="G18" s="14">
        <f t="shared" si="3"/>
        <v>8825.7035662722665</v>
      </c>
      <c r="H18" s="17">
        <f t="shared" si="4"/>
        <v>148.85025199261739</v>
      </c>
      <c r="I18" s="60">
        <f t="shared" si="0"/>
        <v>12236.045944316447</v>
      </c>
      <c r="J18" s="15">
        <f t="shared" si="5"/>
        <v>1218.7418761577508</v>
      </c>
      <c r="K18" s="24">
        <f t="shared" si="6"/>
        <v>1.1091460713522752</v>
      </c>
      <c r="L18" s="35"/>
      <c r="M18" s="35"/>
      <c r="N18" s="45">
        <v>7</v>
      </c>
      <c r="O18" s="46">
        <f>1-$D$4+$D$3</f>
        <v>0.71</v>
      </c>
      <c r="P18" s="47">
        <f t="shared" si="9"/>
        <v>2773.8309880791626</v>
      </c>
      <c r="Q18" s="47">
        <f t="shared" si="7"/>
        <v>0</v>
      </c>
      <c r="R18" s="47">
        <f t="shared" si="10"/>
        <v>8716.6690720028801</v>
      </c>
      <c r="S18" s="48">
        <f t="shared" si="11"/>
        <v>137.27037908665952</v>
      </c>
      <c r="T18" s="63">
        <f t="shared" si="8"/>
        <v>11490.500060082042</v>
      </c>
      <c r="U18" s="56">
        <f t="shared" si="13"/>
        <v>1023.6775943698817</v>
      </c>
      <c r="V18" s="49">
        <f t="shared" si="12"/>
        <v>1.0965360836945126</v>
      </c>
    </row>
    <row r="19" spans="3:22" ht="14.25" customHeight="1" x14ac:dyDescent="0.2">
      <c r="C19" s="23">
        <v>8</v>
      </c>
      <c r="D19" s="16">
        <f>1+$D$4++$D$3</f>
        <v>1.37</v>
      </c>
      <c r="E19" s="14">
        <f t="shared" si="1"/>
        <v>1933.3275748550566</v>
      </c>
      <c r="F19" s="14">
        <f t="shared" si="2"/>
        <v>0</v>
      </c>
      <c r="G19" s="14">
        <f t="shared" si="3"/>
        <v>9654.2606170739073</v>
      </c>
      <c r="H19" s="17">
        <f t="shared" si="4"/>
        <v>141.21125706035627</v>
      </c>
      <c r="I19" s="60">
        <f t="shared" si="0"/>
        <v>11587.588191928964</v>
      </c>
      <c r="J19" s="15">
        <f t="shared" si="5"/>
        <v>-507.24649532712692</v>
      </c>
      <c r="K19" s="24">
        <f t="shared" si="6"/>
        <v>0.9585449010541891</v>
      </c>
      <c r="L19" s="35"/>
      <c r="M19" s="35"/>
      <c r="N19" s="45">
        <v>8</v>
      </c>
      <c r="O19" s="46">
        <f>1+$D$4++$D$3</f>
        <v>1.37</v>
      </c>
      <c r="P19" s="47">
        <f t="shared" si="9"/>
        <v>1969.4200015362053</v>
      </c>
      <c r="Q19" s="47">
        <f t="shared" si="7"/>
        <v>0</v>
      </c>
      <c r="R19" s="47">
        <f t="shared" si="10"/>
        <v>8856.1357771549265</v>
      </c>
      <c r="S19" s="48">
        <f t="shared" si="11"/>
        <v>139.46670515204607</v>
      </c>
      <c r="T19" s="63">
        <f t="shared" si="8"/>
        <v>10825.555778691132</v>
      </c>
      <c r="U19" s="56">
        <f t="shared" si="13"/>
        <v>-525.477576238864</v>
      </c>
      <c r="V19" s="49">
        <f t="shared" si="12"/>
        <v>0.95426851977797111</v>
      </c>
    </row>
    <row r="20" spans="3:22" x14ac:dyDescent="0.2">
      <c r="C20" s="23">
        <v>9</v>
      </c>
      <c r="D20" s="16">
        <f>1-$D$4+$D$3</f>
        <v>0.71</v>
      </c>
      <c r="E20" s="14">
        <f t="shared" si="1"/>
        <v>3539.0557874471669</v>
      </c>
      <c r="F20" s="14">
        <f t="shared" si="2"/>
        <v>0</v>
      </c>
      <c r="G20" s="14">
        <f t="shared" si="3"/>
        <v>9158.8039622056749</v>
      </c>
      <c r="H20" s="17">
        <f t="shared" si="4"/>
        <v>154.46816987318252</v>
      </c>
      <c r="I20" s="60">
        <f t="shared" si="0"/>
        <v>12697.859749652842</v>
      </c>
      <c r="J20" s="15">
        <f t="shared" si="5"/>
        <v>1264.73972759706</v>
      </c>
      <c r="K20" s="24">
        <f t="shared" si="6"/>
        <v>1.1091460713522752</v>
      </c>
      <c r="L20" s="35"/>
      <c r="M20" s="35"/>
      <c r="N20" s="45">
        <v>9</v>
      </c>
      <c r="O20" s="46">
        <f>1-$D$4+$D$3</f>
        <v>0.71</v>
      </c>
      <c r="P20" s="47">
        <f t="shared" si="9"/>
        <v>2698.1054021046016</v>
      </c>
      <c r="Q20" s="47">
        <f t="shared" si="7"/>
        <v>0</v>
      </c>
      <c r="R20" s="47">
        <f t="shared" si="10"/>
        <v>8997.8339495894052</v>
      </c>
      <c r="S20" s="48">
        <f t="shared" si="11"/>
        <v>141.69817243447883</v>
      </c>
      <c r="T20" s="63">
        <f t="shared" si="8"/>
        <v>11695.939351694007</v>
      </c>
      <c r="U20" s="56">
        <f t="shared" si="13"/>
        <v>1012.0817454373541</v>
      </c>
      <c r="V20" s="49">
        <f t="shared" si="12"/>
        <v>1.0934900494836044</v>
      </c>
    </row>
    <row r="21" spans="3:22" x14ac:dyDescent="0.2">
      <c r="C21" s="23">
        <v>10</v>
      </c>
      <c r="D21" s="16">
        <f>1+$D$4++$D$3</f>
        <v>1.37</v>
      </c>
      <c r="E21" s="14">
        <f t="shared" si="1"/>
        <v>2006.2953757581181</v>
      </c>
      <c r="F21" s="14">
        <f t="shared" si="2"/>
        <v>0</v>
      </c>
      <c r="G21" s="14">
        <f t="shared" si="3"/>
        <v>10018.632478177544</v>
      </c>
      <c r="H21" s="17">
        <f t="shared" si="4"/>
        <v>146.54086339529081</v>
      </c>
      <c r="I21" s="60">
        <f t="shared" si="0"/>
        <v>12024.927853935662</v>
      </c>
      <c r="J21" s="15">
        <f t="shared" si="5"/>
        <v>-526.39103232188972</v>
      </c>
      <c r="K21" s="24">
        <f t="shared" si="6"/>
        <v>0.95854490105418899</v>
      </c>
      <c r="L21" s="35"/>
      <c r="M21" s="35"/>
      <c r="N21" s="45">
        <v>10</v>
      </c>
      <c r="O21" s="46">
        <f>1+$D$4++$D$3</f>
        <v>1.37</v>
      </c>
      <c r="P21" s="47">
        <f t="shared" si="9"/>
        <v>1915.654835494267</v>
      </c>
      <c r="Q21" s="47">
        <f t="shared" si="7"/>
        <v>0</v>
      </c>
      <c r="R21" s="47">
        <f t="shared" si="10"/>
        <v>9141.7992927828363</v>
      </c>
      <c r="S21" s="48">
        <f t="shared" si="11"/>
        <v>143.9653431934305</v>
      </c>
      <c r="T21" s="63">
        <f t="shared" si="8"/>
        <v>11057.454128277102</v>
      </c>
      <c r="U21" s="56">
        <f t="shared" si="13"/>
        <v>-494.51988022347314</v>
      </c>
      <c r="V21" s="49">
        <f t="shared" si="12"/>
        <v>0.95771866924465121</v>
      </c>
    </row>
    <row r="22" spans="3:22" x14ac:dyDescent="0.2">
      <c r="C22" s="23">
        <v>11</v>
      </c>
      <c r="D22" s="16">
        <f>1-$D$4+$D$3</f>
        <v>0.71</v>
      </c>
      <c r="E22" s="14">
        <f t="shared" si="1"/>
        <v>3672.6271084389723</v>
      </c>
      <c r="F22" s="14">
        <f t="shared" si="2"/>
        <v>0</v>
      </c>
      <c r="G22" s="14">
        <f t="shared" si="3"/>
        <v>9504.4762593974719</v>
      </c>
      <c r="H22" s="17">
        <f t="shared" si="4"/>
        <v>160.2981196508407</v>
      </c>
      <c r="I22" s="60">
        <f t="shared" si="0"/>
        <v>13177.103367836444</v>
      </c>
      <c r="J22" s="15">
        <f t="shared" si="5"/>
        <v>1312.4736335516227</v>
      </c>
      <c r="K22" s="24">
        <f t="shared" si="6"/>
        <v>1.1091460713522752</v>
      </c>
      <c r="L22" s="35"/>
      <c r="M22" s="35"/>
      <c r="N22" s="45">
        <v>11</v>
      </c>
      <c r="O22" s="46">
        <f>1-$D$4+$D$3</f>
        <v>0.71</v>
      </c>
      <c r="P22" s="47">
        <f t="shared" si="9"/>
        <v>2624.447124627146</v>
      </c>
      <c r="Q22" s="47">
        <f t="shared" si="7"/>
        <v>0</v>
      </c>
      <c r="R22" s="47">
        <f t="shared" si="10"/>
        <v>9288.0680814673615</v>
      </c>
      <c r="S22" s="48">
        <f t="shared" si="11"/>
        <v>146.26878868452539</v>
      </c>
      <c r="T22" s="63">
        <f t="shared" si="8"/>
        <v>11912.515206094507</v>
      </c>
      <c r="U22" s="56">
        <f t="shared" si="13"/>
        <v>1001.3298665019292</v>
      </c>
      <c r="V22" s="49">
        <f t="shared" si="12"/>
        <v>1.0905569993676247</v>
      </c>
    </row>
    <row r="23" spans="3:22" x14ac:dyDescent="0.2">
      <c r="C23" s="23">
        <v>12</v>
      </c>
      <c r="D23" s="16">
        <f>1+$D$4++$D$3</f>
        <v>1.37</v>
      </c>
      <c r="E23" s="14">
        <f t="shared" si="1"/>
        <v>2082.0171331235388</v>
      </c>
      <c r="F23" s="14">
        <f t="shared" si="2"/>
        <v>0</v>
      </c>
      <c r="G23" s="14">
        <f t="shared" si="3"/>
        <v>10396.756490629707</v>
      </c>
      <c r="H23" s="17">
        <f t="shared" si="4"/>
        <v>152.07162015035956</v>
      </c>
      <c r="I23" s="60">
        <f t="shared" si="0"/>
        <v>12478.773623753244</v>
      </c>
      <c r="J23" s="15">
        <f t="shared" si="5"/>
        <v>-546.25812393283968</v>
      </c>
      <c r="K23" s="24">
        <f t="shared" si="6"/>
        <v>0.95854490105418899</v>
      </c>
      <c r="L23" s="35"/>
      <c r="M23" s="35"/>
      <c r="N23" s="45">
        <v>12</v>
      </c>
      <c r="O23" s="46">
        <f>1+$D$4++$D$3</f>
        <v>1.37</v>
      </c>
      <c r="P23" s="47">
        <f t="shared" si="9"/>
        <v>1863.3574584852736</v>
      </c>
      <c r="Q23" s="47">
        <f t="shared" si="7"/>
        <v>0</v>
      </c>
      <c r="R23" s="47">
        <f t="shared" si="10"/>
        <v>9436.6771707708394</v>
      </c>
      <c r="S23" s="48">
        <f t="shared" si="11"/>
        <v>148.60908930347779</v>
      </c>
      <c r="T23" s="63">
        <f t="shared" si="8"/>
        <v>11300.034629256113</v>
      </c>
      <c r="U23" s="56">
        <f t="shared" si="13"/>
        <v>-463.87148753491601</v>
      </c>
      <c r="V23" s="49">
        <f t="shared" si="12"/>
        <v>0.96106015568420033</v>
      </c>
    </row>
    <row r="24" spans="3:22" x14ac:dyDescent="0.2">
      <c r="C24" s="23">
        <v>13</v>
      </c>
      <c r="D24" s="16">
        <f>1-$D$4+$D$3</f>
        <v>0.71</v>
      </c>
      <c r="E24" s="14">
        <f t="shared" si="1"/>
        <v>3811.2396886996412</v>
      </c>
      <c r="F24" s="14">
        <f t="shared" si="2"/>
        <v>0</v>
      </c>
      <c r="G24" s="14">
        <f t="shared" si="3"/>
        <v>9863.1949475305901</v>
      </c>
      <c r="H24" s="17">
        <f t="shared" si="4"/>
        <v>166.34810385007532</v>
      </c>
      <c r="I24" s="60">
        <f t="shared" si="0"/>
        <v>13674.434636230231</v>
      </c>
      <c r="J24" s="15">
        <f t="shared" si="5"/>
        <v>1362.0091163270617</v>
      </c>
      <c r="K24" s="24">
        <f t="shared" si="6"/>
        <v>1.1091460713522754</v>
      </c>
      <c r="L24" s="35"/>
      <c r="M24" s="35"/>
      <c r="N24" s="45">
        <v>13</v>
      </c>
      <c r="O24" s="46">
        <f>1-$D$4+$D$3</f>
        <v>0.71</v>
      </c>
      <c r="P24" s="47">
        <f t="shared" si="9"/>
        <v>2552.7997181248252</v>
      </c>
      <c r="Q24" s="47">
        <f t="shared" si="7"/>
        <v>0</v>
      </c>
      <c r="R24" s="47">
        <f t="shared" si="10"/>
        <v>9587.664005503173</v>
      </c>
      <c r="S24" s="48">
        <f t="shared" si="11"/>
        <v>150.98683473233342</v>
      </c>
      <c r="T24" s="63">
        <f t="shared" si="8"/>
        <v>12140.463723627998</v>
      </c>
      <c r="U24" s="56">
        <f t="shared" si="13"/>
        <v>991.41592910421832</v>
      </c>
      <c r="V24" s="49">
        <f t="shared" si="12"/>
        <v>1.0877356540605119</v>
      </c>
    </row>
    <row r="25" spans="3:22" x14ac:dyDescent="0.2">
      <c r="C25" s="23">
        <v>14</v>
      </c>
      <c r="D25" s="16">
        <f>1+$D$4++$D$3</f>
        <v>1.37</v>
      </c>
      <c r="E25" s="14">
        <f t="shared" si="1"/>
        <v>2160.5967869920305</v>
      </c>
      <c r="F25" s="14">
        <f t="shared" si="2"/>
        <v>0</v>
      </c>
      <c r="G25" s="14">
        <f t="shared" si="3"/>
        <v>10789.151689204762</v>
      </c>
      <c r="H25" s="17">
        <f t="shared" si="4"/>
        <v>157.81111916048945</v>
      </c>
      <c r="I25" s="60">
        <f t="shared" si="0"/>
        <v>12949.748476196793</v>
      </c>
      <c r="J25" s="15">
        <f t="shared" si="5"/>
        <v>-566.87504087294838</v>
      </c>
      <c r="K25" s="24">
        <f t="shared" si="6"/>
        <v>0.9585449010541891</v>
      </c>
      <c r="L25" s="35"/>
      <c r="M25" s="35"/>
      <c r="N25" s="45">
        <v>14</v>
      </c>
      <c r="O25" s="46">
        <f>1+$D$4++$D$3</f>
        <v>1.37</v>
      </c>
      <c r="P25" s="47">
        <f t="shared" si="9"/>
        <v>1812.4877998686259</v>
      </c>
      <c r="Q25" s="47">
        <f t="shared" si="7"/>
        <v>0</v>
      </c>
      <c r="R25" s="47">
        <f t="shared" si="10"/>
        <v>9741.0666295912233</v>
      </c>
      <c r="S25" s="48">
        <f t="shared" si="11"/>
        <v>153.40262408805077</v>
      </c>
      <c r="T25" s="63">
        <f t="shared" si="8"/>
        <v>11553.554429459849</v>
      </c>
      <c r="U25" s="56">
        <f t="shared" si="13"/>
        <v>-433.5066700800985</v>
      </c>
      <c r="V25" s="49">
        <f t="shared" si="12"/>
        <v>0.96429241255122744</v>
      </c>
    </row>
    <row r="26" spans="3:22" x14ac:dyDescent="0.2">
      <c r="C26" s="23">
        <v>15</v>
      </c>
      <c r="D26" s="16">
        <f>1-$D$4+$D$3</f>
        <v>0.71</v>
      </c>
      <c r="E26" s="14">
        <f t="shared" si="1"/>
        <v>3955.0837958317347</v>
      </c>
      <c r="F26" s="14">
        <f t="shared" si="2"/>
        <v>0</v>
      </c>
      <c r="G26" s="14">
        <f t="shared" si="3"/>
        <v>10235.452424514775</v>
      </c>
      <c r="H26" s="17">
        <f t="shared" si="4"/>
        <v>172.62642702727621</v>
      </c>
      <c r="I26" s="60">
        <f t="shared" si="0"/>
        <v>14190.53622034651</v>
      </c>
      <c r="J26" s="15">
        <f t="shared" si="5"/>
        <v>1413.4141711769944</v>
      </c>
      <c r="K26" s="24">
        <f t="shared" si="6"/>
        <v>1.1091460713522754</v>
      </c>
      <c r="L26" s="35"/>
      <c r="M26" s="35"/>
      <c r="N26" s="45">
        <v>15</v>
      </c>
      <c r="O26" s="46">
        <f>1-$D$4+$D$3</f>
        <v>0.71</v>
      </c>
      <c r="P26" s="47">
        <f t="shared" si="9"/>
        <v>2483.1082858200175</v>
      </c>
      <c r="Q26" s="47">
        <f t="shared" si="7"/>
        <v>0</v>
      </c>
      <c r="R26" s="47">
        <f t="shared" si="10"/>
        <v>9896.9236956646837</v>
      </c>
      <c r="S26" s="48">
        <f t="shared" si="11"/>
        <v>155.85706607345958</v>
      </c>
      <c r="T26" s="63">
        <f t="shared" si="8"/>
        <v>12380.031981484701</v>
      </c>
      <c r="U26" s="56">
        <f t="shared" si="13"/>
        <v>982.33461809831192</v>
      </c>
      <c r="V26" s="49">
        <f t="shared" si="12"/>
        <v>1.0850244506221829</v>
      </c>
    </row>
    <row r="27" spans="3:22" x14ac:dyDescent="0.2">
      <c r="C27" s="23">
        <v>16</v>
      </c>
      <c r="D27" s="16">
        <f>1+$D$4++$D$3</f>
        <v>1.37</v>
      </c>
      <c r="E27" s="14">
        <f t="shared" si="1"/>
        <v>2242.1422003174721</v>
      </c>
      <c r="F27" s="14">
        <f t="shared" si="2"/>
        <v>0</v>
      </c>
      <c r="G27" s="14">
        <f t="shared" si="3"/>
        <v>11196.356698128222</v>
      </c>
      <c r="H27" s="17">
        <f t="shared" si="4"/>
        <v>163.76723879223641</v>
      </c>
      <c r="I27" s="60">
        <f t="shared" si="0"/>
        <v>13438.498898445694</v>
      </c>
      <c r="J27" s="15">
        <f t="shared" si="5"/>
        <v>-588.27008310857991</v>
      </c>
      <c r="K27" s="24">
        <f t="shared" si="6"/>
        <v>0.95854490105418888</v>
      </c>
      <c r="L27" s="35"/>
      <c r="M27" s="35"/>
      <c r="N27" s="45">
        <v>16</v>
      </c>
      <c r="O27" s="46">
        <f>1+$D$4++$D$3</f>
        <v>1.37</v>
      </c>
      <c r="P27" s="47">
        <f t="shared" si="9"/>
        <v>1763.0068829322124</v>
      </c>
      <c r="Q27" s="47">
        <f t="shared" si="7"/>
        <v>0</v>
      </c>
      <c r="R27" s="47">
        <f t="shared" si="10"/>
        <v>10055.274474795318</v>
      </c>
      <c r="S27" s="48">
        <f t="shared" si="11"/>
        <v>158.35077913063495</v>
      </c>
      <c r="T27" s="63">
        <f t="shared" si="8"/>
        <v>11818.28135772753</v>
      </c>
      <c r="U27" s="56">
        <f t="shared" si="13"/>
        <v>-403.39984462653638</v>
      </c>
      <c r="V27" s="49">
        <f t="shared" si="12"/>
        <v>0.96741528251059028</v>
      </c>
    </row>
    <row r="28" spans="3:22" x14ac:dyDescent="0.2">
      <c r="C28" s="23">
        <v>17</v>
      </c>
      <c r="D28" s="16">
        <f>1-$D$4+$D$3</f>
        <v>0.71</v>
      </c>
      <c r="E28" s="14">
        <f t="shared" si="1"/>
        <v>4104.3568785325861</v>
      </c>
      <c r="F28" s="14">
        <f t="shared" si="2"/>
        <v>0</v>
      </c>
      <c r="G28" s="14">
        <f t="shared" si="3"/>
        <v>10621.759672380282</v>
      </c>
      <c r="H28" s="17">
        <f t="shared" si="4"/>
        <v>179.14170717005155</v>
      </c>
      <c r="I28" s="60">
        <f t="shared" si="0"/>
        <v>14726.116550912868</v>
      </c>
      <c r="J28" s="15">
        <f t="shared" si="5"/>
        <v>1466.7593596372244</v>
      </c>
      <c r="K28" s="24">
        <f t="shared" si="6"/>
        <v>1.1091460713522752</v>
      </c>
      <c r="L28" s="35"/>
      <c r="M28" s="35"/>
      <c r="N28" s="45">
        <v>17</v>
      </c>
      <c r="O28" s="46">
        <f>1-$D$4+$D$3</f>
        <v>0.71</v>
      </c>
      <c r="P28" s="47">
        <f t="shared" si="9"/>
        <v>2415.3194296171314</v>
      </c>
      <c r="Q28" s="47">
        <f t="shared" si="7"/>
        <v>0</v>
      </c>
      <c r="R28" s="47">
        <f t="shared" si="10"/>
        <v>10216.158866392043</v>
      </c>
      <c r="S28" s="48">
        <f t="shared" si="11"/>
        <v>160.8843915967251</v>
      </c>
      <c r="T28" s="63">
        <f t="shared" si="8"/>
        <v>12631.478296009174</v>
      </c>
      <c r="U28" s="56">
        <f t="shared" si="13"/>
        <v>974.08132987836802</v>
      </c>
      <c r="V28" s="49">
        <f t="shared" si="12"/>
        <v>1.0824215721722901</v>
      </c>
    </row>
    <row r="29" spans="3:22" x14ac:dyDescent="0.2">
      <c r="C29" s="23">
        <v>18</v>
      </c>
      <c r="D29" s="16">
        <f>1+$D$4++$D$3</f>
        <v>1.37</v>
      </c>
      <c r="E29" s="14">
        <f t="shared" si="1"/>
        <v>2326.7653070258029</v>
      </c>
      <c r="F29" s="14">
        <f t="shared" si="2"/>
        <v>0</v>
      </c>
      <c r="G29" s="14">
        <f t="shared" si="3"/>
        <v>11618.930470423344</v>
      </c>
      <c r="H29" s="17">
        <f t="shared" si="4"/>
        <v>169.94815475808451</v>
      </c>
      <c r="I29" s="60">
        <f t="shared" si="0"/>
        <v>13945.695777449146</v>
      </c>
      <c r="J29" s="15">
        <f t="shared" si="5"/>
        <v>-610.47261870563671</v>
      </c>
      <c r="K29" s="24">
        <f t="shared" si="6"/>
        <v>0.9585449010541891</v>
      </c>
      <c r="L29" s="35"/>
      <c r="M29" s="35"/>
      <c r="N29" s="45">
        <v>18</v>
      </c>
      <c r="O29" s="46">
        <f>1+$D$4++$D$3</f>
        <v>1.37</v>
      </c>
      <c r="P29" s="47">
        <f t="shared" si="9"/>
        <v>1714.8767950281633</v>
      </c>
      <c r="Q29" s="47">
        <f t="shared" si="7"/>
        <v>0</v>
      </c>
      <c r="R29" s="47">
        <f t="shared" si="10"/>
        <v>10379.617408254315</v>
      </c>
      <c r="S29" s="48">
        <f t="shared" si="11"/>
        <v>163.45854186227268</v>
      </c>
      <c r="T29" s="63">
        <f t="shared" si="8"/>
        <v>12094.494203282478</v>
      </c>
      <c r="U29" s="56">
        <f t="shared" si="13"/>
        <v>-373.52555086442408</v>
      </c>
      <c r="V29" s="49">
        <f t="shared" si="12"/>
        <v>0.97042899159455964</v>
      </c>
    </row>
    <row r="30" spans="3:22" x14ac:dyDescent="0.2">
      <c r="C30" s="23">
        <v>19</v>
      </c>
      <c r="D30" s="16">
        <f>1-$D$4+$D$3</f>
        <v>0.71</v>
      </c>
      <c r="E30" s="14">
        <f t="shared" si="1"/>
        <v>4259.2638376237428</v>
      </c>
      <c r="F30" s="14">
        <f t="shared" si="2"/>
        <v>0</v>
      </c>
      <c r="G30" s="14">
        <f t="shared" si="3"/>
        <v>11022.646958681218</v>
      </c>
      <c r="H30" s="17">
        <f t="shared" si="4"/>
        <v>185.9028875267735</v>
      </c>
      <c r="I30" s="60">
        <f t="shared" si="0"/>
        <v>15281.910796304961</v>
      </c>
      <c r="J30" s="15">
        <f t="shared" si="5"/>
        <v>1522.1179063825884</v>
      </c>
      <c r="K30" s="24">
        <f t="shared" si="6"/>
        <v>1.1091460713522754</v>
      </c>
      <c r="L30" s="35"/>
      <c r="M30" s="35"/>
      <c r="N30" s="45">
        <v>19</v>
      </c>
      <c r="O30" s="46">
        <f>1-$D$4+$D$3</f>
        <v>0.71</v>
      </c>
      <c r="P30" s="47">
        <f t="shared" si="9"/>
        <v>2349.3812091885839</v>
      </c>
      <c r="Q30" s="47">
        <f t="shared" si="7"/>
        <v>0</v>
      </c>
      <c r="R30" s="47">
        <f t="shared" si="10"/>
        <v>10545.691286786383</v>
      </c>
      <c r="S30" s="48">
        <f t="shared" si="11"/>
        <v>166.07387853206905</v>
      </c>
      <c r="T30" s="63">
        <f t="shared" si="8"/>
        <v>12895.072495974968</v>
      </c>
      <c r="U30" s="56">
        <f t="shared" si="13"/>
        <v>966.65217122455783</v>
      </c>
      <c r="V30" s="49">
        <f t="shared" si="12"/>
        <v>1.0799249770165837</v>
      </c>
    </row>
    <row r="31" spans="3:22" x14ac:dyDescent="0.2">
      <c r="C31" s="23">
        <v>20</v>
      </c>
      <c r="D31" s="16">
        <f>1+$D$4++$D$3</f>
        <v>1.37</v>
      </c>
      <c r="E31" s="14">
        <f t="shared" si="1"/>
        <v>2414.5822656619707</v>
      </c>
      <c r="F31" s="14">
        <f t="shared" si="2"/>
        <v>0</v>
      </c>
      <c r="G31" s="14">
        <f t="shared" si="3"/>
        <v>12057.453055162212</v>
      </c>
      <c r="H31" s="17">
        <f t="shared" si="4"/>
        <v>176.36235133889949</v>
      </c>
      <c r="I31" s="60">
        <f t="shared" si="0"/>
        <v>14472.035320824183</v>
      </c>
      <c r="J31" s="15">
        <f t="shared" si="5"/>
        <v>-633.51312414187851</v>
      </c>
      <c r="K31" s="24">
        <f t="shared" si="6"/>
        <v>0.9585449010541891</v>
      </c>
      <c r="L31" s="35"/>
      <c r="M31" s="35"/>
      <c r="N31" s="45">
        <v>20</v>
      </c>
      <c r="O31" s="46">
        <f>1+$D$4++$D$3</f>
        <v>1.37</v>
      </c>
      <c r="P31" s="47">
        <f t="shared" si="9"/>
        <v>1668.0606585238945</v>
      </c>
      <c r="Q31" s="47">
        <f t="shared" si="7"/>
        <v>0</v>
      </c>
      <c r="R31" s="47">
        <f t="shared" si="10"/>
        <v>10714.422347374964</v>
      </c>
      <c r="S31" s="48">
        <f t="shared" si="11"/>
        <v>168.73106058858212</v>
      </c>
      <c r="T31" s="63">
        <f t="shared" si="8"/>
        <v>12382.483005898859</v>
      </c>
      <c r="U31" s="56">
        <f t="shared" si="13"/>
        <v>-343.85842948752634</v>
      </c>
      <c r="V31" s="49">
        <f t="shared" si="12"/>
        <v>0.97333412203809955</v>
      </c>
    </row>
    <row r="32" spans="3:22" x14ac:dyDescent="0.2">
      <c r="C32" s="23">
        <v>21</v>
      </c>
      <c r="D32" s="16">
        <f>1-$D$4+$D$3</f>
        <v>0.71</v>
      </c>
      <c r="E32" s="14">
        <f t="shared" si="1"/>
        <v>4420.0173073096239</v>
      </c>
      <c r="F32" s="14">
        <f t="shared" si="2"/>
        <v>0</v>
      </c>
      <c r="G32" s="14">
        <f t="shared" si="3"/>
        <v>11438.664564371287</v>
      </c>
      <c r="H32" s="17">
        <f t="shared" si="4"/>
        <v>192.91924888259538</v>
      </c>
      <c r="I32" s="60">
        <f t="shared" si="0"/>
        <v>15858.68187168091</v>
      </c>
      <c r="J32" s="15">
        <f t="shared" si="5"/>
        <v>1579.5657997393232</v>
      </c>
      <c r="K32" s="24">
        <f t="shared" si="6"/>
        <v>1.1091460713522752</v>
      </c>
      <c r="L32" s="35"/>
      <c r="M32" s="35"/>
      <c r="N32" s="45">
        <v>21</v>
      </c>
      <c r="O32" s="46">
        <f>1-$D$4+$D$3</f>
        <v>0.71</v>
      </c>
      <c r="P32" s="47">
        <f t="shared" si="9"/>
        <v>2285.2431021777356</v>
      </c>
      <c r="Q32" s="47">
        <f t="shared" si="7"/>
        <v>0</v>
      </c>
      <c r="R32" s="47">
        <f t="shared" si="10"/>
        <v>10885.853104932963</v>
      </c>
      <c r="S32" s="48">
        <f t="shared" si="11"/>
        <v>171.43075755799944</v>
      </c>
      <c r="T32" s="63">
        <f t="shared" si="8"/>
        <v>13171.096207110699</v>
      </c>
      <c r="U32" s="56">
        <f t="shared" si="13"/>
        <v>960.04395876983858</v>
      </c>
      <c r="V32" s="49">
        <f t="shared" si="12"/>
        <v>1.0775324269221678</v>
      </c>
    </row>
    <row r="33" spans="3:22" x14ac:dyDescent="0.2">
      <c r="C33" s="23">
        <v>22</v>
      </c>
      <c r="D33" s="16">
        <f>1+$D$4++$D$3</f>
        <v>1.37</v>
      </c>
      <c r="E33" s="14">
        <f t="shared" si="1"/>
        <v>2505.713618835835</v>
      </c>
      <c r="F33" s="14">
        <f t="shared" si="2"/>
        <v>0</v>
      </c>
      <c r="G33" s="14">
        <f t="shared" si="3"/>
        <v>12512.526393674463</v>
      </c>
      <c r="H33" s="17">
        <f t="shared" si="4"/>
        <v>183.01863302994059</v>
      </c>
      <c r="I33" s="60">
        <f t="shared" si="0"/>
        <v>15018.240012510298</v>
      </c>
      <c r="J33" s="15">
        <f t="shared" si="5"/>
        <v>-657.42322614067325</v>
      </c>
      <c r="K33" s="24">
        <f t="shared" si="6"/>
        <v>0.95854490105418888</v>
      </c>
      <c r="L33" s="35"/>
      <c r="M33" s="35"/>
      <c r="N33" s="45">
        <v>22</v>
      </c>
      <c r="O33" s="46">
        <f>1+$D$4++$D$3</f>
        <v>1.37</v>
      </c>
      <c r="P33" s="47">
        <f t="shared" si="9"/>
        <v>1622.5226025461923</v>
      </c>
      <c r="Q33" s="47">
        <f t="shared" si="7"/>
        <v>0</v>
      </c>
      <c r="R33" s="47">
        <f t="shared" si="10"/>
        <v>11060.02675461189</v>
      </c>
      <c r="S33" s="48">
        <f t="shared" si="11"/>
        <v>174.1736496789274</v>
      </c>
      <c r="T33" s="63">
        <f t="shared" si="8"/>
        <v>12682.549357158083</v>
      </c>
      <c r="U33" s="56">
        <f t="shared" si="13"/>
        <v>-314.37320027368878</v>
      </c>
      <c r="V33" s="49">
        <f t="shared" si="12"/>
        <v>0.97613158424095581</v>
      </c>
    </row>
    <row r="34" spans="3:22" x14ac:dyDescent="0.2">
      <c r="C34" s="23">
        <v>23</v>
      </c>
      <c r="D34" s="16">
        <f>1-$D$4+$D$3</f>
        <v>0.71</v>
      </c>
      <c r="E34" s="14">
        <f t="shared" si="1"/>
        <v>4586.8379470514601</v>
      </c>
      <c r="F34" s="14">
        <f t="shared" si="2"/>
        <v>0</v>
      </c>
      <c r="G34" s="14">
        <f t="shared" si="3"/>
        <v>11870.383539151089</v>
      </c>
      <c r="H34" s="17">
        <f t="shared" si="4"/>
        <v>200.20042229879141</v>
      </c>
      <c r="I34" s="60">
        <f t="shared" si="0"/>
        <v>16457.22148620255</v>
      </c>
      <c r="J34" s="15">
        <f t="shared" si="5"/>
        <v>1639.1818959910447</v>
      </c>
      <c r="K34" s="24">
        <f t="shared" si="6"/>
        <v>1.1091460713522754</v>
      </c>
      <c r="L34" s="35"/>
      <c r="M34" s="35"/>
      <c r="N34" s="45">
        <v>23</v>
      </c>
      <c r="O34" s="46">
        <f>1-$D$4+$D$3</f>
        <v>0.71</v>
      </c>
      <c r="P34" s="47">
        <f t="shared" si="9"/>
        <v>2222.8559654882838</v>
      </c>
      <c r="Q34" s="47">
        <f t="shared" si="7"/>
        <v>0</v>
      </c>
      <c r="R34" s="47">
        <f t="shared" si="10"/>
        <v>11236.98718268568</v>
      </c>
      <c r="S34" s="48">
        <f t="shared" si="11"/>
        <v>176.96042807379024</v>
      </c>
      <c r="T34" s="63">
        <f t="shared" si="8"/>
        <v>13459.843148173964</v>
      </c>
      <c r="U34" s="56">
        <f t="shared" si="13"/>
        <v>954.25421908967132</v>
      </c>
      <c r="V34" s="49">
        <f t="shared" si="12"/>
        <v>1.0752415143214946</v>
      </c>
    </row>
    <row r="35" spans="3:22" x14ac:dyDescent="0.2">
      <c r="C35" s="23">
        <v>24</v>
      </c>
      <c r="D35" s="16">
        <f>1+$D$4++$D$3</f>
        <v>1.37</v>
      </c>
      <c r="E35" s="14">
        <f t="shared" si="1"/>
        <v>2600.2844586858846</v>
      </c>
      <c r="F35" s="14">
        <f t="shared" si="2"/>
        <v>0</v>
      </c>
      <c r="G35" s="14">
        <f t="shared" si="3"/>
        <v>12984.775145806596</v>
      </c>
      <c r="H35" s="17">
        <f t="shared" si="4"/>
        <v>189.92613662641745</v>
      </c>
      <c r="I35" s="60">
        <f t="shared" si="0"/>
        <v>15585.059604492481</v>
      </c>
      <c r="J35" s="15">
        <f t="shared" si="5"/>
        <v>-682.23574508365073</v>
      </c>
      <c r="K35" s="24">
        <f t="shared" si="6"/>
        <v>0.9585449010541891</v>
      </c>
      <c r="L35" s="35"/>
      <c r="M35" s="35"/>
      <c r="N35" s="45">
        <v>24</v>
      </c>
      <c r="O35" s="46">
        <f>1+$D$4++$D$3</f>
        <v>1.37</v>
      </c>
      <c r="P35" s="47">
        <f t="shared" si="9"/>
        <v>1578.2277354966814</v>
      </c>
      <c r="Q35" s="47">
        <f t="shared" si="7"/>
        <v>0</v>
      </c>
      <c r="R35" s="47">
        <f t="shared" si="10"/>
        <v>11416.77897760865</v>
      </c>
      <c r="S35" s="48">
        <f t="shared" si="11"/>
        <v>179.79179492297087</v>
      </c>
      <c r="T35" s="63">
        <f t="shared" si="8"/>
        <v>12995.006713105331</v>
      </c>
      <c r="U35" s="56">
        <f t="shared" si="13"/>
        <v>-285.04464014566202</v>
      </c>
      <c r="V35" s="49">
        <f t="shared" si="12"/>
        <v>0.97882258827181556</v>
      </c>
    </row>
    <row r="36" spans="3:22" x14ac:dyDescent="0.2">
      <c r="C36" s="23">
        <v>25</v>
      </c>
      <c r="D36" s="16">
        <f>1-$D$4+$D$3</f>
        <v>0.71</v>
      </c>
      <c r="E36" s="14">
        <f t="shared" si="1"/>
        <v>4759.9547444571717</v>
      </c>
      <c r="F36" s="14">
        <f t="shared" si="2"/>
        <v>0</v>
      </c>
      <c r="G36" s="14">
        <f t="shared" si="3"/>
        <v>12318.396485323801</v>
      </c>
      <c r="H36" s="17">
        <f t="shared" si="4"/>
        <v>207.75640233290554</v>
      </c>
      <c r="I36" s="60">
        <f t="shared" si="0"/>
        <v>17078.351229780972</v>
      </c>
      <c r="J36" s="15">
        <f t="shared" si="5"/>
        <v>1701.0480276213984</v>
      </c>
      <c r="K36" s="24">
        <f t="shared" si="6"/>
        <v>1.1091460713522752</v>
      </c>
      <c r="L36" s="35"/>
      <c r="M36" s="35"/>
      <c r="N36" s="45">
        <v>25</v>
      </c>
      <c r="O36" s="46">
        <f>1-$D$4+$D$3</f>
        <v>0.71</v>
      </c>
      <c r="P36" s="47">
        <f t="shared" si="9"/>
        <v>2162.1719976304535</v>
      </c>
      <c r="Q36" s="47">
        <f t="shared" si="7"/>
        <v>0</v>
      </c>
      <c r="R36" s="47">
        <f t="shared" si="10"/>
        <v>11599.447441250388</v>
      </c>
      <c r="S36" s="48">
        <f t="shared" si="11"/>
        <v>182.66846364173841</v>
      </c>
      <c r="T36" s="63">
        <f t="shared" si="8"/>
        <v>13761.619438880842</v>
      </c>
      <c r="U36" s="56">
        <f t="shared" si="13"/>
        <v>949.28118941724779</v>
      </c>
      <c r="V36" s="49">
        <f t="shared" si="12"/>
        <v>1.0730496882667946</v>
      </c>
    </row>
    <row r="37" spans="3:22" x14ac:dyDescent="0.2">
      <c r="C37" s="23">
        <v>26</v>
      </c>
      <c r="D37" s="16">
        <f>1+$D$4++$D$3</f>
        <v>1.37</v>
      </c>
      <c r="E37" s="14">
        <f t="shared" si="1"/>
        <v>2698.4245985879088</v>
      </c>
      <c r="F37" s="14">
        <f t="shared" si="2"/>
        <v>0</v>
      </c>
      <c r="G37" s="14">
        <f t="shared" si="3"/>
        <v>13474.847547366</v>
      </c>
      <c r="H37" s="17">
        <f t="shared" si="4"/>
        <v>197.09434376518084</v>
      </c>
      <c r="I37" s="60">
        <f t="shared" si="0"/>
        <v>16173.27214595391</v>
      </c>
      <c r="J37" s="15">
        <f t="shared" si="5"/>
        <v>-707.9847400618828</v>
      </c>
      <c r="K37" s="24">
        <f t="shared" si="6"/>
        <v>0.9585449010541891</v>
      </c>
      <c r="L37" s="35"/>
      <c r="M37" s="35"/>
      <c r="N37" s="45">
        <v>26</v>
      </c>
      <c r="O37" s="46">
        <f>1+$D$4++$D$3</f>
        <v>1.37</v>
      </c>
      <c r="P37" s="47">
        <f t="shared" si="9"/>
        <v>1535.1421183176219</v>
      </c>
      <c r="Q37" s="47">
        <f t="shared" si="7"/>
        <v>0</v>
      </c>
      <c r="R37" s="47">
        <f t="shared" si="10"/>
        <v>11785.038600310394</v>
      </c>
      <c r="S37" s="48">
        <f t="shared" si="11"/>
        <v>185.59115906000622</v>
      </c>
      <c r="T37" s="63">
        <f t="shared" si="8"/>
        <v>13320.180718628017</v>
      </c>
      <c r="U37" s="56">
        <f t="shared" si="13"/>
        <v>-255.84756119281838</v>
      </c>
      <c r="V37" s="49">
        <f t="shared" si="12"/>
        <v>0.98140861529203682</v>
      </c>
    </row>
    <row r="38" spans="3:22" x14ac:dyDescent="0.2">
      <c r="C38" s="23">
        <v>27</v>
      </c>
      <c r="D38" s="16">
        <f>1-$D$4+$D$3</f>
        <v>0.71</v>
      </c>
      <c r="E38" s="14">
        <f t="shared" si="1"/>
        <v>4939.6053296029258</v>
      </c>
      <c r="F38" s="14">
        <f t="shared" si="2"/>
        <v>0</v>
      </c>
      <c r="G38" s="14">
        <f t="shared" si="3"/>
        <v>12783.318371235177</v>
      </c>
      <c r="H38" s="17">
        <f t="shared" si="4"/>
        <v>215.597560757856</v>
      </c>
      <c r="I38" s="60">
        <f t="shared" si="0"/>
        <v>17722.923700838102</v>
      </c>
      <c r="J38" s="15">
        <f t="shared" si="5"/>
        <v>1765.2491156420483</v>
      </c>
      <c r="K38" s="24">
        <f t="shared" si="6"/>
        <v>1.1091460713522749</v>
      </c>
      <c r="L38" s="35"/>
      <c r="M38" s="35"/>
      <c r="N38" s="45">
        <v>27</v>
      </c>
      <c r="O38" s="46">
        <f>1-$D$4+$D$3</f>
        <v>0.71</v>
      </c>
      <c r="P38" s="47">
        <f t="shared" si="9"/>
        <v>2103.1447020951423</v>
      </c>
      <c r="Q38" s="47">
        <f t="shared" si="7"/>
        <v>0</v>
      </c>
      <c r="R38" s="47">
        <f t="shared" si="10"/>
        <v>11973.59921791536</v>
      </c>
      <c r="S38" s="48">
        <f t="shared" si="11"/>
        <v>188.5606176049663</v>
      </c>
      <c r="T38" s="63">
        <f t="shared" si="8"/>
        <v>14076.743920010502</v>
      </c>
      <c r="U38" s="56">
        <f t="shared" si="13"/>
        <v>945.12381898745184</v>
      </c>
      <c r="V38" s="49">
        <f t="shared" si="12"/>
        <v>1.0709542789960584</v>
      </c>
    </row>
    <row r="39" spans="3:22" x14ac:dyDescent="0.2">
      <c r="C39" s="23">
        <v>28</v>
      </c>
      <c r="D39" s="16">
        <f>1+$D$4++$D$3</f>
        <v>1.37</v>
      </c>
      <c r="E39" s="14">
        <f t="shared" si="1"/>
        <v>2800.2687513443029</v>
      </c>
      <c r="F39" s="14">
        <f t="shared" si="2"/>
        <v>0</v>
      </c>
      <c r="G39" s="14">
        <f t="shared" si="3"/>
        <v>13983.416299926737</v>
      </c>
      <c r="H39" s="17">
        <f t="shared" si="4"/>
        <v>204.53309393976284</v>
      </c>
      <c r="I39" s="60">
        <f t="shared" si="0"/>
        <v>16783.685051271041</v>
      </c>
      <c r="J39" s="15">
        <f t="shared" si="5"/>
        <v>-734.70555562729714</v>
      </c>
      <c r="K39" s="24">
        <f t="shared" si="6"/>
        <v>0.95854490105418932</v>
      </c>
      <c r="L39" s="35"/>
      <c r="M39" s="35"/>
      <c r="N39" s="45">
        <v>28</v>
      </c>
      <c r="O39" s="46">
        <f>1+$D$4++$D$3</f>
        <v>1.37</v>
      </c>
      <c r="P39" s="47">
        <f t="shared" si="9"/>
        <v>1493.2327384875509</v>
      </c>
      <c r="Q39" s="47">
        <f t="shared" si="7"/>
        <v>0</v>
      </c>
      <c r="R39" s="47">
        <f t="shared" si="10"/>
        <v>12165.176805402005</v>
      </c>
      <c r="S39" s="48">
        <f t="shared" si="11"/>
        <v>191.57758748664577</v>
      </c>
      <c r="T39" s="63">
        <f t="shared" si="8"/>
        <v>13658.409543889557</v>
      </c>
      <c r="U39" s="56">
        <f t="shared" si="13"/>
        <v>-226.75678863430085</v>
      </c>
      <c r="V39" s="49">
        <f t="shared" si="12"/>
        <v>0.98389138923583319</v>
      </c>
    </row>
    <row r="40" spans="3:22" x14ac:dyDescent="0.2">
      <c r="C40" s="23">
        <v>29</v>
      </c>
      <c r="D40" s="16">
        <f>1-$D$4+$D$3</f>
        <v>0.71</v>
      </c>
      <c r="E40" s="14">
        <f t="shared" si="1"/>
        <v>5126.0363012178595</v>
      </c>
      <c r="F40" s="14">
        <f t="shared" si="2"/>
        <v>0</v>
      </c>
      <c r="G40" s="14">
        <f t="shared" si="3"/>
        <v>13265.787375414498</v>
      </c>
      <c r="H40" s="17">
        <f t="shared" si="4"/>
        <v>223.7346607988278</v>
      </c>
      <c r="I40" s="60">
        <f t="shared" si="0"/>
        <v>18391.823676632357</v>
      </c>
      <c r="J40" s="15">
        <f t="shared" si="5"/>
        <v>1831.8732861601461</v>
      </c>
      <c r="K40" s="24">
        <f t="shared" si="6"/>
        <v>1.1091460713522754</v>
      </c>
      <c r="L40" s="35"/>
      <c r="M40" s="35"/>
      <c r="N40" s="45">
        <v>29</v>
      </c>
      <c r="O40" s="46">
        <f>1-$D$4+$D$3</f>
        <v>0.71</v>
      </c>
      <c r="P40" s="47">
        <f t="shared" si="9"/>
        <v>2045.7288517279449</v>
      </c>
      <c r="Q40" s="47">
        <f t="shared" si="7"/>
        <v>0</v>
      </c>
      <c r="R40" s="47">
        <f t="shared" si="10"/>
        <v>12359.819634288437</v>
      </c>
      <c r="S40" s="48">
        <f t="shared" si="11"/>
        <v>194.64282888643208</v>
      </c>
      <c r="T40" s="63">
        <f t="shared" si="8"/>
        <v>14405.548486016382</v>
      </c>
      <c r="U40" s="56">
        <f t="shared" si="13"/>
        <v>941.78177101325741</v>
      </c>
      <c r="V40" s="49">
        <f t="shared" si="12"/>
        <v>1.0689525210081716</v>
      </c>
    </row>
    <row r="41" spans="3:22" x14ac:dyDescent="0.2">
      <c r="C41" s="25">
        <v>30</v>
      </c>
      <c r="D41" s="13"/>
      <c r="E41" s="14">
        <f t="shared" si="1"/>
        <v>2905.9567140986096</v>
      </c>
      <c r="F41" s="3">
        <f t="shared" si="2"/>
        <v>0</v>
      </c>
      <c r="G41" s="3">
        <f t="shared" si="3"/>
        <v>14511.179494218411</v>
      </c>
      <c r="H41" s="54">
        <f t="shared" si="4"/>
        <v>212.25259800663198</v>
      </c>
      <c r="I41" s="61">
        <f t="shared" si="0"/>
        <v>17417.136208317021</v>
      </c>
      <c r="J41" s="4">
        <f t="shared" ref="J41" si="14">E41+F41+G41+H41-G40-E40</f>
        <v>-762.43487030870619</v>
      </c>
      <c r="K41" s="26">
        <f t="shared" ref="K41" si="15">SUM(E41:H41)/(E40+G40)</f>
        <v>0.95854490105418888</v>
      </c>
      <c r="L41" s="35"/>
      <c r="M41" s="35"/>
      <c r="N41" s="50">
        <v>30</v>
      </c>
      <c r="O41" s="51"/>
      <c r="P41" s="47">
        <f t="shared" si="9"/>
        <v>1452.4674847268407</v>
      </c>
      <c r="Q41" s="47">
        <f t="shared" si="7"/>
        <v>0</v>
      </c>
      <c r="R41" s="47">
        <f t="shared" si="10"/>
        <v>12557.576748437052</v>
      </c>
      <c r="S41" s="55">
        <f t="shared" si="11"/>
        <v>197.75711414861499</v>
      </c>
      <c r="T41" s="64">
        <f t="shared" si="8"/>
        <v>14010.044233163891</v>
      </c>
      <c r="U41" s="57">
        <f t="shared" si="13"/>
        <v>-197.74713870387495</v>
      </c>
      <c r="V41" s="52">
        <f t="shared" ref="V41" si="16">SUM(P41:S41)/(P40+R40)</f>
        <v>0.98627284904175427</v>
      </c>
    </row>
    <row r="42" spans="3:22" x14ac:dyDescent="0.2">
      <c r="C42" s="77" t="s">
        <v>2</v>
      </c>
      <c r="D42" s="78"/>
      <c r="E42" s="27"/>
      <c r="F42" s="28">
        <f>SUM(E41:H41)</f>
        <v>17629.388806323652</v>
      </c>
      <c r="L42" s="36"/>
      <c r="M42" s="36"/>
      <c r="N42" s="77" t="s">
        <v>2</v>
      </c>
      <c r="O42" s="78"/>
      <c r="P42" s="27"/>
      <c r="Q42" s="53">
        <f>SUM(P41:S41)</f>
        <v>14207.801347312507</v>
      </c>
    </row>
    <row r="43" spans="3:22" x14ac:dyDescent="0.2">
      <c r="C43" s="2"/>
      <c r="D43" s="2"/>
      <c r="E43" s="2"/>
      <c r="L43" s="34"/>
      <c r="M43" s="34"/>
    </row>
    <row r="44" spans="3:22" x14ac:dyDescent="0.2">
      <c r="D44" s="7"/>
    </row>
    <row r="45" spans="3:22" x14ac:dyDescent="0.2">
      <c r="E45" s="9"/>
    </row>
    <row r="46" spans="3:22" x14ac:dyDescent="0.2">
      <c r="H46" s="67"/>
    </row>
    <row r="47" spans="3:22" x14ac:dyDescent="0.2">
      <c r="D47" s="8"/>
      <c r="L47" s="37"/>
    </row>
    <row r="49" spans="6:8" x14ac:dyDescent="0.2">
      <c r="F49" s="34"/>
      <c r="H49" s="34"/>
    </row>
    <row r="51" spans="6:8" x14ac:dyDescent="0.2">
      <c r="H51" s="34"/>
    </row>
  </sheetData>
  <mergeCells count="16">
    <mergeCell ref="N42:O42"/>
    <mergeCell ref="N8:Q8"/>
    <mergeCell ref="B2:C2"/>
    <mergeCell ref="B4:C4"/>
    <mergeCell ref="B5:C5"/>
    <mergeCell ref="B7:C7"/>
    <mergeCell ref="D2:F2"/>
    <mergeCell ref="D4:F4"/>
    <mergeCell ref="D5:F5"/>
    <mergeCell ref="D7:F7"/>
    <mergeCell ref="B8:C8"/>
    <mergeCell ref="D8:F8"/>
    <mergeCell ref="C42:D42"/>
    <mergeCell ref="B3:C3"/>
    <mergeCell ref="D3:F3"/>
    <mergeCell ref="D6:F6"/>
  </mergeCells>
  <pageMargins left="0.7" right="0.7" top="0.75" bottom="0.75" header="0.3" footer="0.3"/>
  <pageSetup paperSize="9" orientation="portrait" verticalDpi="0" r:id="rId1"/>
  <ignoredErrors>
    <ignoredError sqref="D12:D39 O12 O13:O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7FC5-82A3-4BA4-ACB2-5D7EF71669B2}">
  <dimension ref="B4:H21"/>
  <sheetViews>
    <sheetView workbookViewId="0">
      <selection activeCell="D50" sqref="D50"/>
    </sheetView>
  </sheetViews>
  <sheetFormatPr defaultRowHeight="15" x14ac:dyDescent="0.2"/>
  <cols>
    <col min="4" max="4" width="14.66015625" customWidth="1"/>
    <col min="5" max="5" width="19.7734375" customWidth="1"/>
    <col min="6" max="6" width="10.76171875" customWidth="1"/>
    <col min="7" max="7" width="8.7421875" customWidth="1"/>
    <col min="8" max="8" width="23.26953125" customWidth="1"/>
  </cols>
  <sheetData>
    <row r="4" spans="2:8" x14ac:dyDescent="0.2">
      <c r="B4" s="98" t="s">
        <v>29</v>
      </c>
      <c r="C4" s="98"/>
      <c r="D4" s="74"/>
      <c r="E4" s="74"/>
      <c r="F4" s="74"/>
      <c r="G4" s="74"/>
      <c r="H4" s="74"/>
    </row>
    <row r="5" spans="2:8" x14ac:dyDescent="0.2">
      <c r="B5">
        <v>6</v>
      </c>
      <c r="H5" s="33"/>
    </row>
    <row r="6" spans="2:8" x14ac:dyDescent="0.2">
      <c r="B6">
        <v>5</v>
      </c>
    </row>
    <row r="7" spans="2:8" x14ac:dyDescent="0.2">
      <c r="B7">
        <v>4</v>
      </c>
      <c r="E7" s="69">
        <v>0.04</v>
      </c>
    </row>
    <row r="8" spans="2:8" x14ac:dyDescent="0.2">
      <c r="B8">
        <v>3</v>
      </c>
      <c r="D8" s="68" t="s">
        <v>23</v>
      </c>
    </row>
    <row r="9" spans="2:8" x14ac:dyDescent="0.2">
      <c r="B9">
        <v>2</v>
      </c>
    </row>
    <row r="10" spans="2:8" x14ac:dyDescent="0.2">
      <c r="B10">
        <v>1</v>
      </c>
      <c r="C10" s="71">
        <v>1.6E-2</v>
      </c>
    </row>
    <row r="11" spans="2:8" x14ac:dyDescent="0.2">
      <c r="B11">
        <v>0</v>
      </c>
    </row>
    <row r="12" spans="2:8" x14ac:dyDescent="0.2">
      <c r="B12">
        <v>-1</v>
      </c>
    </row>
    <row r="13" spans="2:8" x14ac:dyDescent="0.2">
      <c r="B13">
        <v>-2</v>
      </c>
      <c r="E13" s="70">
        <v>-1.4449999999999999E-2</v>
      </c>
    </row>
    <row r="14" spans="2:8" x14ac:dyDescent="0.2">
      <c r="B14">
        <v>-3</v>
      </c>
      <c r="D14" s="68" t="s">
        <v>22</v>
      </c>
    </row>
    <row r="15" spans="2:8" x14ac:dyDescent="0.2">
      <c r="B15">
        <v>-4</v>
      </c>
    </row>
    <row r="16" spans="2:8" x14ac:dyDescent="0.2">
      <c r="B16">
        <v>-5</v>
      </c>
    </row>
    <row r="17" spans="2:8" x14ac:dyDescent="0.2">
      <c r="B17">
        <v>-6</v>
      </c>
    </row>
    <row r="18" spans="2:8" x14ac:dyDescent="0.2">
      <c r="B18">
        <v>-7</v>
      </c>
      <c r="E18" s="69">
        <v>-6.8900000000000003E-2</v>
      </c>
    </row>
    <row r="19" spans="2:8" x14ac:dyDescent="0.2">
      <c r="B19" s="74">
        <v>-8</v>
      </c>
      <c r="C19" s="74"/>
      <c r="D19" s="74"/>
      <c r="E19" s="74"/>
      <c r="F19" s="74"/>
      <c r="G19" s="74"/>
      <c r="H19" s="74"/>
    </row>
    <row r="20" spans="2:8" x14ac:dyDescent="0.2">
      <c r="D20" s="75" t="s">
        <v>24</v>
      </c>
      <c r="E20" t="s">
        <v>26</v>
      </c>
      <c r="F20" s="72" t="s">
        <v>28</v>
      </c>
      <c r="G20" s="76">
        <f>(4-1.6)/10.89</f>
        <v>0.22038567493112945</v>
      </c>
    </row>
    <row r="21" spans="2:8" x14ac:dyDescent="0.2">
      <c r="D21" s="75" t="s">
        <v>25</v>
      </c>
      <c r="E21" s="73" t="s">
        <v>27</v>
      </c>
      <c r="F21" s="72" t="s">
        <v>28</v>
      </c>
      <c r="G21" s="76">
        <f>(1.6-(-6.89))/10.89</f>
        <v>0.77961432506887052</v>
      </c>
    </row>
  </sheetData>
  <mergeCells count="1">
    <mergeCell ref="B4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Skaičiuoklė</vt:lpstr>
      <vt:lpstr>Piešinukas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2020-06-14T16:05:50Z</dcterms:modified>
</cp:coreProperties>
</file>